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35" yWindow="135" windowWidth="8160" windowHeight="10590"/>
  </bookViews>
  <sheets>
    <sheet name="CBAN UPP-Lampsur" sheetId="3" r:id="rId1"/>
    <sheet name="CBAN UPP" sheetId="2" r:id="rId2"/>
  </sheets>
  <definedNames>
    <definedName name="_xlnm.Print_Titles" localSheetId="0">'CBAN UPP-Lampsur'!$12:$12</definedName>
  </definedNames>
  <calcPr calcId="144525"/>
</workbook>
</file>

<file path=xl/calcChain.xml><?xml version="1.0" encoding="utf-8"?>
<calcChain xmlns="http://schemas.openxmlformats.org/spreadsheetml/2006/main">
  <c r="G250" i="2" l="1"/>
  <c r="G249" i="2"/>
  <c r="G248" i="2"/>
  <c r="G246" i="2"/>
  <c r="G245" i="2"/>
  <c r="G240" i="2"/>
  <c r="G239" i="2"/>
  <c r="G238" i="2"/>
  <c r="G237" i="2"/>
  <c r="G234" i="2"/>
  <c r="G231" i="2"/>
  <c r="G230" i="2"/>
  <c r="G226" i="2"/>
  <c r="G224" i="2"/>
  <c r="G222" i="2"/>
  <c r="G220" i="2"/>
  <c r="G215" i="2"/>
  <c r="G210" i="2"/>
  <c r="G209" i="2"/>
  <c r="G208" i="2"/>
  <c r="G206" i="2"/>
  <c r="G202" i="2"/>
  <c r="G203" i="2" s="1"/>
  <c r="G192" i="2"/>
  <c r="G197" i="2" s="1"/>
  <c r="G187" i="2"/>
  <c r="G185" i="2"/>
  <c r="G184" i="2"/>
  <c r="G177" i="2"/>
  <c r="G166" i="2"/>
  <c r="G174" i="2" s="1"/>
  <c r="G162" i="2"/>
  <c r="G157" i="2"/>
  <c r="G152" i="2"/>
  <c r="G147" i="2"/>
  <c r="G142" i="2"/>
  <c r="G138" i="2"/>
  <c r="G131" i="2"/>
  <c r="G126" i="2"/>
  <c r="G117" i="2"/>
  <c r="G123" i="2" s="1"/>
  <c r="G112" i="2"/>
  <c r="G107" i="2"/>
  <c r="G102" i="2"/>
  <c r="G100" i="2"/>
  <c r="G98" i="2"/>
  <c r="G96" i="2"/>
  <c r="G94" i="2"/>
  <c r="G84" i="2"/>
  <c r="G82" i="2"/>
  <c r="G80" i="2"/>
  <c r="G78" i="2"/>
  <c r="G76" i="2"/>
  <c r="G72" i="2"/>
  <c r="G70" i="2"/>
  <c r="G68" i="2"/>
  <c r="G66" i="2"/>
  <c r="G64" i="2"/>
  <c r="G57" i="2"/>
  <c r="G52" i="2"/>
  <c r="G47" i="2"/>
  <c r="G34" i="2"/>
  <c r="G20" i="2"/>
  <c r="G13" i="2"/>
  <c r="G17" i="2" s="1"/>
  <c r="G114" i="2" l="1"/>
  <c r="G60" i="2"/>
  <c r="G61" i="2" s="1"/>
  <c r="G212" i="2"/>
  <c r="G104" i="2"/>
  <c r="G228" i="2"/>
  <c r="G73" i="2"/>
  <c r="G135" i="2"/>
  <c r="G247" i="2"/>
  <c r="G251" i="2" s="1"/>
  <c r="G163" i="2"/>
  <c r="G91" i="2"/>
  <c r="G144" i="2"/>
  <c r="G182" i="2"/>
  <c r="G189" i="2" s="1"/>
  <c r="G241" i="2"/>
  <c r="G242" i="2" s="1"/>
  <c r="G198" i="2" l="1"/>
  <c r="G252" i="2"/>
  <c r="G253" i="2" l="1"/>
</calcChain>
</file>

<file path=xl/sharedStrings.xml><?xml version="1.0" encoding="utf-8"?>
<sst xmlns="http://schemas.openxmlformats.org/spreadsheetml/2006/main" count="1132" uniqueCount="398">
  <si>
    <t>NO</t>
  </si>
  <si>
    <t>KOMPONEN, KINERJA, INDIKATOR DAN LANGKAH KERJA</t>
  </si>
  <si>
    <t>NILAI MAKS</t>
  </si>
  <si>
    <t>HASIL KERJA/PENILAIAN</t>
  </si>
  <si>
    <t>NILAI</t>
  </si>
  <si>
    <t>A.</t>
  </si>
  <si>
    <t>PENILAIAN IMPLEMENTASI UU 25/2009 TENTANG PELAYANAN PUBLIK</t>
  </si>
  <si>
    <t>1.</t>
  </si>
  <si>
    <t>Kebijakan Tentang Penyelenggaraan Pelayanan Publik.</t>
  </si>
  <si>
    <t>1.1</t>
  </si>
  <si>
    <t>Terbitnya/adanya peraturan/kebijakan pimpinan instansi dalam rangka mendorong penerapan UU 25/2009.</t>
  </si>
  <si>
    <t>a.</t>
  </si>
  <si>
    <t>Ada dan mengacu sepenuhnya UU No. 25/2009</t>
  </si>
  <si>
    <t>b.</t>
  </si>
  <si>
    <t>Ada, mengacu sebagian UU No. 25/2009</t>
  </si>
  <si>
    <t>c.</t>
  </si>
  <si>
    <t>Tidak ada</t>
  </si>
  <si>
    <t>Nilai a = 30; b = 15; c = 0</t>
  </si>
  <si>
    <t>2.</t>
  </si>
  <si>
    <t>Jumlah nilai KA 1</t>
  </si>
  <si>
    <t>2.1</t>
  </si>
  <si>
    <t>Terlaksananya pembinaan pelayanan publik.</t>
  </si>
  <si>
    <t>Jumlah pembinaan oleh Pembina (dalam bentuk rapat, FGD, sosialisasi, seminar) yang didukung bukti dokumen berkenaan dengan penerapan UU No. 25/2009 dengan materi a.l:</t>
  </si>
  <si>
    <t>standar pelayanan;</t>
  </si>
  <si>
    <t>maklumat pelayanan;</t>
  </si>
  <si>
    <t>sistem informasi;</t>
  </si>
  <si>
    <t>d.</t>
  </si>
  <si>
    <t>pengelolaan sarana, prasarana, dan/atau fasilitas pelayanan publik;</t>
  </si>
  <si>
    <t>e.</t>
  </si>
  <si>
    <t>pengelolaan pengaduan;</t>
  </si>
  <si>
    <t>f.</t>
  </si>
  <si>
    <t>hak dan kewajiban penyelenggara dan pelaksana;</t>
  </si>
  <si>
    <t>g.</t>
  </si>
  <si>
    <t>peran serta masyarakat;</t>
  </si>
  <si>
    <t>h.</t>
  </si>
  <si>
    <t>penilaian kinerja;</t>
  </si>
  <si>
    <t>i.</t>
  </si>
  <si>
    <t>ketentuan sanksi;</t>
  </si>
  <si>
    <t>j.</t>
  </si>
  <si>
    <t>lain-lain.</t>
  </si>
  <si>
    <t>2.2</t>
  </si>
  <si>
    <t>Terlaksananya pengawasan/evaluasi pelayanan publik.</t>
  </si>
  <si>
    <t>Jumlah pengawasan/evaluasi yang didukung bukti dokumen berkenaan dengan penerapan UU No. 25/2009 (Jumlah “Laporan Hasil Perkembangan Kinerja Pelayanan Publik” oleh Pembina atau “Laporan Hasil Pelaksanaan Penyelenggaraan Pelayanan Publik Di Seluruh Satuan Kerja Pelayanan Publik” oleh Penanggungjawab, atau dokumen lainnya yang serupa)  dengan lingkup materi a.l:</t>
  </si>
  <si>
    <t>Setiap kali pengawasan (termasuk evaluasi yang dilakukan oleh satuan kerja yang ditangani oleh pembina/penanggungjawab) dinilai 4; Nilai maksimal: 20</t>
  </si>
  <si>
    <t>2.3</t>
  </si>
  <si>
    <t>Terlaksananya tindak lanjut hasil pengawasan/evaluasi pelayanan publik.</t>
  </si>
  <si>
    <t>Setiap laporan pelaksanaan tindak lanjut pengawasan/evaluasi dinilai 4; Nilai maksimal: 20</t>
  </si>
  <si>
    <t>Adanya peraturan/kebijakan yang mengatur pemberian penghargaan kepada pelaksana yang berprestasi dalam penyelenggaraan pelayanan publik.</t>
  </si>
  <si>
    <t>Sudah ada, dan diimplementasikan</t>
  </si>
  <si>
    <t>Sudah ada, tidak diimplementasikan</t>
  </si>
  <si>
    <t>Nilai a = 15; b = 7; c = 0</t>
  </si>
  <si>
    <t>3.</t>
  </si>
  <si>
    <t>Adanya peraturan/kebijakan pengenaan sanksi atas hasil evaluasi kepada pelaksana yang melakukan pelanggaran atas penyelenggaraan pelayanan publik.</t>
  </si>
  <si>
    <t>Ada</t>
  </si>
  <si>
    <t>Nilai a = 15; b = 0</t>
  </si>
  <si>
    <t>“Laporan Hasil Pelaksanaan Penyelenggaraan Pelayanan Publik Di Seluruh Satuan Kerja Pelayanan Publik” atau dokumen sejenis yang disampaikan Penanggung Jawab kepada Pembina.</t>
  </si>
  <si>
    <t>Jumlah nilai KA 2-3</t>
  </si>
  <si>
    <t>Jumlah nilai KA 2</t>
  </si>
  <si>
    <t>Pembinaan Teknis Terhadap Unit Pelayanan Publik.</t>
  </si>
  <si>
    <t>3.1</t>
  </si>
  <si>
    <t>Terlaksananya sosialisasi kebijakan pelayanan publik (aspek-aspek dalam UU 25/2009) kepada unit pelayanan publik.</t>
  </si>
  <si>
    <t>Jumlah laporan pelaksanaan sosialisasi kebijakan pelayanan publik pada unit pelayanan publik.
Catatan: setiap kali sosialisasi dinilai 2; Nilai maksimal 20.</t>
  </si>
  <si>
    <t>3.2</t>
  </si>
  <si>
    <t>Terlaksananya bimbingan teknis kepada pegawai unit pelayanan berkaitan dengan substansi tugas pokok unit pelayanannya.</t>
  </si>
  <si>
    <t>Jumlah laporan pelaksanaan bimbingan teknis kepada pegawai unit pelayanan tentang tugas pokok unit pelayanan publiknya.
Catatan: setiap kali bimbingan teknis dinilai 4; Nilai maksimal 20.</t>
  </si>
  <si>
    <t>3.3</t>
  </si>
  <si>
    <t>Terpantau dan terevaluasinya pelaksanaan kebijakan pelayanan publik.</t>
  </si>
  <si>
    <t>Jumlah “Laporan Hasil Pemantauan dan Evaluasi Penyelenggaraan Pelayanan Publik” (yang memuat: capaian dan target; kesenjangan dan permasalahannya, simpulan dan rekomendasi yang mengacu standar pelayanan).
Catatan: setiap kali monev dinilai 2; Nilai maksimal 10.</t>
  </si>
  <si>
    <t>3.4</t>
  </si>
  <si>
    <t>Unit pelayanan yang menindaklanjuti hasil monitoring dan evaluasi.</t>
  </si>
  <si>
    <t>Jumlah unit pelayanan yang menindaklanjuti “Laporan Hasil Pemantauan dan Evaluasi Penyelenggaraan Pelayanan Publik”.
Catatan: Setiap unit yang menindaklanjuti hasil monev dinilai 2; Nilai Maksimal 10.</t>
  </si>
  <si>
    <t>3.5</t>
  </si>
  <si>
    <t>Unit pelayanan yang mendapatkan penghargaan baik dari pembina maupun pihak lainnya.</t>
  </si>
  <si>
    <t>Jumlah penghargaan yang diterima unit pelayanan publik karena menunjukkan prestasi kerja yang baik.
Catatan: setiap penghargaan dinilai 1, nilai maksimal 10.</t>
  </si>
  <si>
    <t>4.</t>
  </si>
  <si>
    <t>Pelayanan Terpadu Satu Pintu (PTSP).</t>
  </si>
  <si>
    <t>4.1</t>
  </si>
  <si>
    <r>
      <rPr>
        <sz val="11"/>
        <color rgb="FF000000"/>
        <rFont val="Calibri"/>
        <family val="2"/>
      </rPr>
      <t>Terbentuk dan terlaksananya</t>
    </r>
    <r>
      <rPr>
        <b/>
        <sz val="11"/>
        <color rgb="FF000000"/>
        <rFont val="Calibri"/>
        <family val="2"/>
      </rPr>
      <t xml:space="preserve"> PTSP.</t>
    </r>
  </si>
  <si>
    <t>Adanya peraturan/kebijakan pembentukan/penetapan PTSP.</t>
  </si>
  <si>
    <t>Catatan: sudah dibentuk = 10; belum dibentuk = 0</t>
  </si>
  <si>
    <t>Adanya peraturan/kebijakan yang mengatur pelimpahan/pendelegasian wewenang kepada Kepala PTSP.</t>
  </si>
  <si>
    <t>Catatan: Sudah ditetapkan = 10 ; belum ada ketetapan = 0</t>
  </si>
  <si>
    <t>Jumlah jenis pelayanan pada PTSP.</t>
  </si>
  <si>
    <t>Catatan: Setiap jenis pelayanan dinilai 1: jumlah maksimal = 15.</t>
  </si>
  <si>
    <t>Jumlah/% jenis pelayanan pada PTSP yang telah dilimpahkan/ didelegasikan kewenangannya kepada Kepala PTSP.</t>
  </si>
  <si>
    <t>Catatan: Setiap jenis pelayanan yang telah dilimpahkan dinilai 1; jumlah maksimum 15.</t>
  </si>
  <si>
    <t>Peringkat kualifikasi PTSP tertinggi yang pernah diperoleh.</t>
  </si>
  <si>
    <t>5.</t>
  </si>
  <si>
    <t>Evaluasi Kinerja Pelaksana Dalam Penyelenggaraan Pelayanan Publik.</t>
  </si>
  <si>
    <t>5.1</t>
  </si>
  <si>
    <r>
      <rPr>
        <sz val="11"/>
        <color rgb="FF000000"/>
        <rFont val="Calibri"/>
        <family val="2"/>
      </rPr>
      <t>Adanya</t>
    </r>
    <r>
      <rPr>
        <b/>
        <sz val="11"/>
        <color rgb="FF000000"/>
        <rFont val="Calibri"/>
        <family val="2"/>
      </rPr>
      <t xml:space="preserve"> kebijakan untuk meningkatkan kapasitas pelaksana, pemberian penghargaan, dan penegakan disiplin.</t>
    </r>
  </si>
  <si>
    <t>Adanya peraturan/kebijakan tentang peningkatan kapasitas pelaksana.</t>
  </si>
  <si>
    <t>Catatan: Ada = 20; Tidak ada = 0</t>
  </si>
  <si>
    <t>Adanya peraturan/kebijakan tentang pemberian penghargaan kepada pelaksana yang dinilai mempunyai prestasi kerja yang baik.</t>
  </si>
  <si>
    <t>Adanya peraturan/kebijakan yang mengatur pemberian sanksi terhadap pelaksana yang meanggar penyelenggaraan pelayanan publik.</t>
  </si>
  <si>
    <t>Catatan: Ada = 15; Tidak ada = 0</t>
  </si>
  <si>
    <t>Jumlah pegawai yang ditugaskan untuk mengikuti tugas belajar, diklat fungsional/teknis minimal 24 jam.</t>
  </si>
  <si>
    <t>Catatan: Nilai tugas belajar S3: 3; S2: 2; diklat fungsional/teknis: 1; Nilai maksimal: 20</t>
  </si>
  <si>
    <t>Jumlah penghargaan yang diberikan kepada pegawai unit pelayanan publik yang menunjukkan prestasi kerja yang baik.</t>
  </si>
  <si>
    <t>Catatan: Nilai setiap penghargaan: 1; Nilai maksimal: 10</t>
  </si>
  <si>
    <t>6.</t>
  </si>
  <si>
    <t>Kebijakan Penyusunan, Penetapan Dan Penerapan Standar Pelayanan Serta Maklumat Pelayanan.</t>
  </si>
  <si>
    <t>6.1</t>
  </si>
  <si>
    <r>
      <rPr>
        <sz val="11"/>
        <color rgb="FF000000"/>
        <rFont val="Calibri"/>
        <family val="2"/>
      </rPr>
      <t>Tersedia dan terimplementasikannya</t>
    </r>
    <r>
      <rPr>
        <b/>
        <sz val="11"/>
        <color rgb="FF000000"/>
        <rFont val="Calibri"/>
        <family val="2"/>
      </rPr>
      <t xml:space="preserve"> standar pelayanan serta maklumat pelayanan.</t>
    </r>
  </si>
  <si>
    <t>Adanya peraturan/kebijakan instansi yang mendorong penyusunan, penetapan dan penerapan standar pelayanan dan maklumat pelayanan yang mengacu UU 25/2009.</t>
  </si>
  <si>
    <t>Ada dan mengacu UU No. 25/2009.</t>
  </si>
  <si>
    <t>Ada, sebagian mengacu UU No. 25/2009.</t>
  </si>
  <si>
    <t>Tidak ada.</t>
  </si>
  <si>
    <t>Catatan: Nilai a = 25; b = 10; c = 0</t>
  </si>
  <si>
    <t>Jumlah unit pelayanan yang sudah menyusun, menetapkan dan menerapkan standar pelayanan publik (SPP).</t>
  </si>
  <si>
    <t>Catatan: Nilai setiap unit = 5; Nilai maksimal = 50</t>
  </si>
  <si>
    <t>7.</t>
  </si>
  <si>
    <t>Larangan Bagi Pelaksana.</t>
  </si>
  <si>
    <t>7.1</t>
  </si>
  <si>
    <t>Adanya Larangan Bagi Pelaksana.</t>
  </si>
  <si>
    <t>Adanya peraturan/kebijakan tentang larangan bagi Pelaksana sebagaimana dimaksud dalam UU No. 25/2009 Pasal 17.</t>
  </si>
  <si>
    <t>Ada, mencakup seluruh unsur.</t>
  </si>
  <si>
    <t>Ada, tidak mencakup seluruh unsur.</t>
  </si>
  <si>
    <t>Nilai a = 25; b = 10; c = 0</t>
  </si>
  <si>
    <t>pelaksana meninggalkan tugas dan kewajiban, kecuali mempunyai alasan yang jelas, rasional, dan sah sesuai dengan peraturan perundang-undangan.</t>
  </si>
  <si>
    <t>menambah pelaksana tanpa persetujuan penyelenggara.</t>
  </si>
  <si>
    <t>membuat perjanjian kerja sama dengan pihak lain tanpa persetujuan penyelenggara.</t>
  </si>
  <si>
    <t>melanggar asas penyelenggaraan pelayanan publik.</t>
  </si>
  <si>
    <t>8.</t>
  </si>
  <si>
    <t>Sistem Informasi Pelayanan Publik.</t>
  </si>
  <si>
    <t>8.1</t>
  </si>
  <si>
    <t>Terbangunnya sistem informasi pelayanan publik.</t>
  </si>
  <si>
    <t>Adanya kebijakan tentang sistem informasi pelayanan publik yang mengacu pada pasal 23 ayat (4) UU No. 25/2009.</t>
  </si>
  <si>
    <t>Adanya penunjukan Pejabat Pengelola Informasi dan Dokumentasi (PPID).</t>
  </si>
  <si>
    <t>Sudah ditunjuk;</t>
  </si>
  <si>
    <t>Belum ditunjuk.</t>
  </si>
  <si>
    <t>Jumlah nilai KA 8</t>
  </si>
  <si>
    <t>9.</t>
  </si>
  <si>
    <t>Pelayanan Khusus.</t>
  </si>
  <si>
    <t>9.1</t>
  </si>
  <si>
    <t>Adanya kebijakan dalam pemberian pelayanan khusus kepada masyarakat tertentu atau rentan.</t>
  </si>
  <si>
    <t>Adanya kebijakan pemberian pelayanan khusus kepada masyarakat tertentu atau rentan dan pelayanan berjenjang.</t>
  </si>
  <si>
    <t>Jumlah unit pelayanan yang telah mengimplementasikan pemberian pelayanan khusus kepada masyarakat tertentu atau rentan.</t>
  </si>
  <si>
    <t>Tiap unit dinilai = 1; Nilai maksimal= 10</t>
  </si>
  <si>
    <t>Jumlah nilai KA-9</t>
  </si>
  <si>
    <t>10.</t>
  </si>
  <si>
    <t>Pengelolaan Pengaduan.</t>
  </si>
  <si>
    <t>10.1</t>
  </si>
  <si>
    <t>Adanya kebijakan pengelolaan pengaduan</t>
  </si>
  <si>
    <t>Adanya peraturan/kebijakan pimpinan instansi yang mengatur pengelolaan pengaduan beserta pelaksana yang bertanggung jawab.</t>
  </si>
  <si>
    <t>Nilai a = 20; b = 0</t>
  </si>
  <si>
    <t>10.2</t>
  </si>
  <si>
    <t>Tersusunnya mekanisme pengelolaan pengaduan.</t>
  </si>
  <si>
    <t>Mekanisme pengelolaan pengaduan sudah ditetapkan.</t>
  </si>
  <si>
    <t>Sudah.</t>
  </si>
  <si>
    <t>Belum.</t>
  </si>
  <si>
    <t>10.3</t>
  </si>
  <si>
    <t>Terpantau dan terevaluasinya pengelolaan pengaduan.</t>
  </si>
  <si>
    <t>Monitoring dan evaluasi pengelolaan pengaduan oleh penyelenggara pelayanan publik sudah dilakukan</t>
  </si>
  <si>
    <t>Nilai a = 20 ; b = 0</t>
  </si>
  <si>
    <t>10.4</t>
  </si>
  <si>
    <t>Unit pengelola pengaduan</t>
  </si>
  <si>
    <t>Jumlah unit pelayanan yang menyediakan sarana pengaduan dalam pengelolaan pengaduan.
Setiap unit dinilai 2; nilai maksimal : 10.</t>
  </si>
  <si>
    <t>peraturan/kebijakan pimpinan instansi yang mengatur mekanisme pengelolaan pengaduan beserta pelaksana yang bertanggung jawab.</t>
  </si>
  <si>
    <t>laporan hasil pemantauan dan evaluasi pengelolaan pengaduan penyelenggaraan pelayanan publik.</t>
  </si>
  <si>
    <t>11.</t>
  </si>
  <si>
    <t>Peran Serta Masyarakat.</t>
  </si>
  <si>
    <t>11.1</t>
  </si>
  <si>
    <t>Adanya kebijakan pengikutsertaan masyarakat dalam penyelenggaraan pelayanan publik.</t>
  </si>
  <si>
    <t>Adanya peraturan/kebijakan yang mengatur pengikutsertaan masyarakat dalam penyelenggaraan pelayanan publik dengan cakupan aspek:</t>
  </si>
  <si>
    <t>mekanisme pelibatan masyarakat;</t>
  </si>
  <si>
    <t>pengaturan kelompok masyarakat yang diikutsertakan;</t>
  </si>
  <si>
    <t>penyusunan kebijakan pelayanan publik;</t>
  </si>
  <si>
    <t>penyusunan standar pelayanan;</t>
  </si>
  <si>
    <t>pengawasan masyarakat;</t>
  </si>
  <si>
    <t>evaluasi dan pemberian penghargaan.</t>
  </si>
  <si>
    <t>Setiap aspek dalam kebijakan dinilai 5; nilai maksimal 30</t>
  </si>
  <si>
    <t>12.</t>
  </si>
  <si>
    <t>Survey Indeks Kepuasan Masyarakat (IKM).</t>
  </si>
  <si>
    <t>12.1</t>
  </si>
  <si>
    <t>Adanya kebijakan survei IKM.</t>
  </si>
  <si>
    <t>Adanya peraturan/kebijakan yang mengatur pelaksanaan survey IKM dan tindak lanjutnya oleh penyelenggara.</t>
  </si>
  <si>
    <t>Ada, lengkap</t>
  </si>
  <si>
    <t>Ada, tetapi tidak mencakup tindak lanjut</t>
  </si>
  <si>
    <t>Catatan: Nilai a = 20; b = 10 ; c = 0</t>
  </si>
  <si>
    <t>Terlaksananya survey IKM.</t>
  </si>
  <si>
    <t>Jumlah unit pelayanan yang telah melaksanakan survey IKM.</t>
  </si>
  <si>
    <t>a. Setiap unit dengan menggunakan KepMenPAN No. 25 Tahun 2004 mendapat nilai 3.</t>
  </si>
  <si>
    <t>Nilai maksimal: 25</t>
  </si>
  <si>
    <t>Jumlah unit pelayanan yang menindaklanjuti hasil survei IKM.</t>
  </si>
  <si>
    <t>Setiap unit dinilai 3; Nilai maksimal = 15</t>
  </si>
  <si>
    <t>13.</t>
  </si>
  <si>
    <t>Pengelolaan Sarana, Prasarana, dan/atau Fasilitas Pelayanan Publik.</t>
  </si>
  <si>
    <t>13.1</t>
  </si>
  <si>
    <t>Terkelolanya Sarana, Prasarana, dan/atau Fasilitas Pelayanan Publik.</t>
  </si>
  <si>
    <t>Adanya peraturan/kebijakan yang mengatur pengelolaan sarana, prasarana, dan/atau fasilitas dalam penyelenggaraan pelayanan publik.</t>
  </si>
  <si>
    <t>Ada, dan cukup lengkap.</t>
  </si>
  <si>
    <t>Ada, tetapi kurang lengkap.</t>
  </si>
  <si>
    <t>B.</t>
  </si>
  <si>
    <t>PENILAIAN KINERJA PEMBINA/PENANGGUNGJAWAB</t>
  </si>
  <si>
    <t>Kebijakan Korporatisasi Unit Pelayanan.</t>
  </si>
  <si>
    <t>Jumlah unit pelayanan yang berdasar Keputusan Kepala Daerah ditetapkan untuk menerapkan pola pengelolaan keuangan badan layanan umum.</t>
  </si>
  <si>
    <t>Jumlah nilai KB 1</t>
  </si>
  <si>
    <t>Penerapan Standar Pelayanan Minimal (SPM) dan Human Developmen Index (HDI).</t>
  </si>
  <si>
    <t>Terimplementasikannya SPM dan HDI.</t>
  </si>
  <si>
    <t>Adanya peraturan/kebijakan tentang penerapan standar pelayanan minimal (SPM).</t>
  </si>
  <si>
    <r>
      <t xml:space="preserve">Persentase capaian target penerapan standar pelayanan minimal (SPM) bidang pendidikan (hanya untuk </t>
    </r>
    <r>
      <rPr>
        <b/>
        <i/>
        <sz val="11"/>
        <color rgb="FF000000"/>
        <rFont val="Calibri"/>
        <family val="2"/>
      </rPr>
      <t>Pemerintah Kabupaten/Kota</t>
    </r>
    <r>
      <rPr>
        <sz val="11"/>
        <color rgb="FF000000"/>
        <rFont val="Calibri"/>
        <family val="2"/>
      </rPr>
      <t>).
a. 80% - 100%  dinilai 15
b. 60% - &lt; 80% dinilai 10
c. 25% - &lt; 60%  dinilai 5
d. &lt; 25%             dinilai 0</t>
    </r>
  </si>
  <si>
    <r>
      <t xml:space="preserve">Persentase capaian target penerapan standar pelayanan minimal (SPM) bidang kesehatan (hanya untuk </t>
    </r>
    <r>
      <rPr>
        <b/>
        <i/>
        <sz val="11"/>
        <color rgb="FF000000"/>
        <rFont val="Calibri"/>
        <family val="2"/>
      </rPr>
      <t>Pemerintah Kabupaten/Kota</t>
    </r>
    <r>
      <rPr>
        <sz val="11"/>
        <color rgb="FF000000"/>
        <rFont val="Calibri"/>
        <family val="2"/>
      </rPr>
      <t>).
a. 80% - 100%  dinilai 15
b. 60% - &lt; 80% dinilai 10
c. 25% - &lt; 60%  dinilai 5
d. &lt; 25%             dinilai 0</t>
    </r>
  </si>
  <si>
    <t>Catatan: Setiap 1% rata-rata kenaikan dinilai 3; Nilai maksimal 10</t>
  </si>
  <si>
    <t>Jumlah nilai KB 2 – Pemerintah Kabupaten/Kota</t>
  </si>
  <si>
    <t>Kebijakan Dalam Mendorong Pembangunan Ekonomi Daerah Beserta Outcomenya.</t>
  </si>
  <si>
    <t>Adanya peraturan/keputusan/kebijakan yang mengatur kemudahan penanaman modal di daerah, seperti penyediaan lokasi, kemudahan perijinan, pembebasan pajak daerah untuk jangka waktu tertentu.</t>
  </si>
  <si>
    <t>ditetapkan dengan peraturan daerah dinilai 10</t>
  </si>
  <si>
    <t>ditetapkan dengan peraturan gubernur/bupati/walikota dinilai 5</t>
  </si>
  <si>
    <t>ditetapkan dengan keputusan gubernur/bupati/walikota dinilai 2</t>
  </si>
  <si>
    <t>Catatan: Nilai a = 10; b =5; c = 2; d = 0</t>
  </si>
  <si>
    <t>Persentase rata-rata per tahun peningkatan produk domestik regional bruto (PDRB).</t>
  </si>
  <si>
    <t>Catatan: Setiap 1% rata-rata kenaikan dinilai 2; Nilai maksimal 10</t>
  </si>
  <si>
    <t>Persentase rata-rata kenaikan per tahun jumlah penerimaan PAD dalam 3 tahun terakhir.</t>
  </si>
  <si>
    <t>Catatan: Setiap 1% rata-rata kenaikan dinilai 1; Nilai maksimal 10</t>
  </si>
  <si>
    <t>Persentase rata-rata kenaikan per tahun penyediaan lapangan kerja dalam 3 tahun terakhir.</t>
  </si>
  <si>
    <t>Persentase rata-rata per tahun penurunan angka kemiskinan dalam 3 tahun terakhir.</t>
  </si>
  <si>
    <t>Catatan: Setiap 1% rata-rata penurunan dinilai 1; Nilai maksimal 10</t>
  </si>
  <si>
    <t>Jumlah nilai KB 3</t>
  </si>
  <si>
    <t>Kebijakan Pengembangan dan Pemanfaatan e-Government.</t>
  </si>
  <si>
    <t>Adanya peraturan/kebijakan pimpinan yang mengatur penerapan e-government (e-planning; e-budgeting; e-procurement; e-performance; e-office; e-reporting).</t>
  </si>
  <si>
    <t>ada kebijakan untuk setiap jenis aplikasi yang dibuat</t>
  </si>
  <si>
    <t>Tidak ada kebijakan</t>
  </si>
  <si>
    <t>Catatan: Nilai a = 5; b = 0; Nilai maksimal = 30</t>
  </si>
  <si>
    <t>Jumlah unit kerja yang menerapkan e-government.</t>
  </si>
  <si>
    <t>Catatan: Nilai tiap unit kerja: 1; Nilai maksimal: 10</t>
  </si>
  <si>
    <t>Adanya situs instansi yang menyajikan informasi mutakhir tentang:</t>
  </si>
  <si>
    <t>Data umum yang memuat peraturan/keputusan/kebijakan.</t>
  </si>
  <si>
    <t>Profil</t>
  </si>
  <si>
    <t>Jenis pelayanan yang diberikan</t>
  </si>
  <si>
    <t>Link pengelolaan pengaduan</t>
  </si>
  <si>
    <t>Sub jumlah nilai KB 4.3</t>
  </si>
  <si>
    <t>Penerapan SMM dan/atau ISO 9001-2008 dalam pelayanan publik.
(untuk jenis/unit/satuan kerja yang sama hanya dihitung satu kali).</t>
  </si>
  <si>
    <t>Terimplementasikannya SMM dan/atau ISO 9001-2008 dalam pelayanan publik.</t>
  </si>
  <si>
    <t>Jumlah unit pelayanan yang telah menerapkan persyaratan sistem manajemen mutu ISO 9001-2008 (dibuktikan paling tidak dengan adanya manual mutu unit pelayanan sesuai ISO dimaksud).
Setiap unit pelayanan dinilai 2; nilai maksimal: 10</t>
  </si>
  <si>
    <t>5.2</t>
  </si>
  <si>
    <t>5.3</t>
  </si>
  <si>
    <t>5.4</t>
  </si>
  <si>
    <t>Jumlah satuan kerja pelayanan yang telah mendapatkan sertifikat Sistem Manajeme Mutu ISO 9001-2008 secara menyeluruh.
a. Satuan kerja pelayanan bersertifikat SMM ISO 9001-2008 dinilai: 20
b. Nilai maksimal: 60</t>
  </si>
  <si>
    <t>Jumlah nilai KB 5</t>
  </si>
  <si>
    <t>a/b/c/d</t>
  </si>
  <si>
    <t>a/b/c</t>
  </si>
  <si>
    <t>a/b</t>
  </si>
  <si>
    <t>Catatan: a. Ada = 20; Tidak ada = 0</t>
  </si>
  <si>
    <t>Jumlah Pembinaan: a=5kali atau lebih; b=4 kali; c=3 kali; d=2 kali; e=1 kali; dan f=tidak ada pembinaan.</t>
  </si>
  <si>
    <t>a/b/c/d/e/f</t>
  </si>
  <si>
    <t>a. Bintang 4 diberi nilai 25</t>
  </si>
  <si>
    <t>b. Bintang 3 diberi nilai 20</t>
  </si>
  <si>
    <t>c. Bintang 2 diberi nilai 15</t>
  </si>
  <si>
    <t>d. Bintang 1 diberi nilai 10</t>
  </si>
  <si>
    <t>e. Non Bintang diberi nilai 5</t>
  </si>
  <si>
    <t>f. Tidak dinilai diberi nilai 0</t>
  </si>
  <si>
    <t>b. Setiap unit dengan menggunakan selain KepMenPAN No. 25 Tahun 2004 mendapat nilai 1.</t>
  </si>
  <si>
    <t>Catatan: Nilai: a (ada) = 20;   b (Tidak ada) = 0</t>
  </si>
  <si>
    <t>ada/tidak</t>
  </si>
  <si>
    <t>Jumlah unit pelayanan yang telah mendapatkan Sertifikat Sistem Manajemen Mutu ISO 9001-2008. Nilai maksimal: 20</t>
  </si>
  <si>
    <t>Bersertifikasi sebagian dinilai: 4</t>
  </si>
  <si>
    <t>Bersertifikasi secara menyeluruh dinilai: 10</t>
  </si>
  <si>
    <t>Jumlah nilai KA 3</t>
  </si>
  <si>
    <t>Jumlah nilai KA 4</t>
  </si>
  <si>
    <t>Jumlah nilai KA 5</t>
  </si>
  <si>
    <t>Jumlah nilai KA 6</t>
  </si>
  <si>
    <t>Jumlah nilai KA 7</t>
  </si>
  <si>
    <t>Jumlah nilai KA-10</t>
  </si>
  <si>
    <t>Jumlah nilai KA-11</t>
  </si>
  <si>
    <t>Jumlah nilai KA-13</t>
  </si>
  <si>
    <t>Sub jumlah nilai KB4</t>
  </si>
  <si>
    <t xml:space="preserve">Isikan frekuensi pengawasan/ monev </t>
  </si>
  <si>
    <t xml:space="preserve">Isikan frekuensi tindak lanjut </t>
  </si>
  <si>
    <t xml:space="preserve">Isikan frekuensi sosialisasi </t>
  </si>
  <si>
    <t xml:space="preserve">Isikan frekuensi bimbingan teknis </t>
  </si>
  <si>
    <t xml:space="preserve">Isikan jumlah laporan monev </t>
  </si>
  <si>
    <t xml:space="preserve">Isikan jumlah tindak lanjut hasil monev </t>
  </si>
  <si>
    <t>Isikan jumlah penghargaan yang diterima Unit</t>
  </si>
  <si>
    <t>Isikan jumlah jenis pelayanan pada PTSP</t>
  </si>
  <si>
    <t xml:space="preserve">Isikan jumlah jenis pelayanan yang dilimpahkan/didelegasikan kewenangannya </t>
  </si>
  <si>
    <t xml:space="preserve">Isikan Nilai menurut perhitungan anda </t>
  </si>
  <si>
    <t xml:space="preserve">Isikan jumlah penghargaan </t>
  </si>
  <si>
    <t xml:space="preserve">Isikan jumlah unit pelayanan yang telah menerapkan SP </t>
  </si>
  <si>
    <t>Isikan jumlah unit dengan pelayanan khusus</t>
  </si>
  <si>
    <t>Isikan jumlah unit dengan sarana pengaduan</t>
  </si>
  <si>
    <t>Isikan jumlah aspek dalam kebijakan</t>
  </si>
  <si>
    <t>Isikan jumlah unit yang survey IKM dg Kepmen 25</t>
  </si>
  <si>
    <t xml:space="preserve">Isikan jumlah unit yang survei IKM tidak dengan Kepmen 25/2004 </t>
  </si>
  <si>
    <t xml:space="preserve">Isikan jumlah unit yang menindak lanjuti hasil survey IKM </t>
  </si>
  <si>
    <t xml:space="preserve">Isikan jumlah unit dengan pengelolaan keuangan BLU </t>
  </si>
  <si>
    <t>Isikan %rata-rata peningkatan PDBR</t>
  </si>
  <si>
    <t xml:space="preserve">Isikan %rata-rata kenaikan PAD </t>
  </si>
  <si>
    <t>Isikan %rata-rata kenaikan employment</t>
  </si>
  <si>
    <t>Isikan %rata-rata penurunan angka kemiskinan</t>
  </si>
  <si>
    <t>Isikan jumlah jenis aplikasi yang sudah ada</t>
  </si>
  <si>
    <t>Isikan jumlah unit yang menerapkan e-gov</t>
  </si>
  <si>
    <t>Isikan jumlah unit yang menerapkan SMM</t>
  </si>
  <si>
    <t>Isikan jumlah Satker yang menerapkan SMM</t>
  </si>
  <si>
    <t>Isikan jumlah Unit yang sebagian bersertifikat ISO</t>
  </si>
  <si>
    <t xml:space="preserve">Isikan jumlah Unit yang seluruhnya bersertifikat ISO </t>
  </si>
  <si>
    <t>Isikan jumlah Satker yang  bersertifikat ISO</t>
  </si>
  <si>
    <t>Jumlah satuan kerja pelayanan yang telah menerapkan persyaratan sistem manajemen mutu ISO 9001-2008 (dibuktikan paling tidak dengan adanya manual mutu satuan kerja pelayanan sesuai ISO dimaksud).
Setiap satker dinilai 10; nilai maksimal: 20</t>
  </si>
  <si>
    <t>DOKUMEN PENDUKUNG</t>
  </si>
  <si>
    <t>Setiap kali pembinaan dinilai 4; Nilai maksimal: 20</t>
  </si>
  <si>
    <t xml:space="preserve">atau </t>
  </si>
  <si>
    <t>dokumen lainnya yang serupa</t>
  </si>
  <si>
    <t>Dokumen pelaksanaan pembinaan.</t>
  </si>
  <si>
    <t xml:space="preserve">Laporan Hasil Pelaksanaan Penyelenggaraan Pelayanan Publik di Seluruh Satuan Kerja Pelayanan Publik oleh Penanggungjawab </t>
  </si>
  <si>
    <t>Jumlah laporan pelaksanaan tindak lanjut pengawasan/evaluasi oleh Pembina (Jumlah “Laporan Hasil Perkembangan Kinerja Pelayanan Publik” atau “Laporan Hasil Pelaksanaan Penyelenggaraan Pelayanan Publik di Seluruh Satuan Kerja Pelayanan Publik”).</t>
  </si>
  <si>
    <t>Pembinaan, Pengawasan, dan Evaluasi Pelayanan Publik.</t>
  </si>
  <si>
    <t xml:space="preserve">Laporan Hasil Perkembangan Kinerja Pelayanan Publik oleh Pembina;
atau 
</t>
  </si>
  <si>
    <t>Dokumen yang mengatur pengelolaan sarana, prasarana, dan/atau fasilitas dalam penyelenggaraan pelayanan publik.</t>
  </si>
  <si>
    <t>Keputusan Kepala Daerah tentang penetapan/penerapan pola pengelolaan keuangan badan layanan umum pada unit pelayanan dimaksud.</t>
  </si>
  <si>
    <t>Dokumen Penghargaan yang diterima unit pelayanan publik.</t>
  </si>
  <si>
    <t>“Laporan Hasil Perkembangan Kinerja Pelayanan Publik” atau dokumen sejenis yang disampaikanPembina Pemerintah Kabupaten kepada DPRD Kabupaten dan Gubernur setempat.</t>
  </si>
  <si>
    <t>a</t>
  </si>
  <si>
    <t>b</t>
  </si>
  <si>
    <t>c</t>
  </si>
  <si>
    <t>a. pengaturan sistem informasi pelayanan publik; dan</t>
  </si>
  <si>
    <t>b. pembentukan PPID.</t>
  </si>
  <si>
    <t xml:space="preserve">pelaksana merangkap sebagai komisaris atau pengurus organisasi usaha bagi pelaksana yang berasal dari lingkungan instansi pemerintah, BUMN, dan BUMD. </t>
  </si>
  <si>
    <t>Jumlah nilai KA-12</t>
  </si>
  <si>
    <t>Persentase rata-rata kenaikan Human Development Index (HDI) dalam tahun penilaian.</t>
  </si>
  <si>
    <t xml:space="preserve">Isikan % rata-rata kenaikan HDI </t>
  </si>
  <si>
    <t>Jumlah nilai KB-UPP</t>
  </si>
  <si>
    <t>Jumlah nilai KA dan KB UPP</t>
  </si>
  <si>
    <t>Jumlah nilai KA-UPP</t>
  </si>
  <si>
    <t>Softcopy dan hardcopy dokumen manual mutu dan/atau sertifikat sistem manajemen mutu  ISO 9001-2008.</t>
  </si>
  <si>
    <t>Softcopy dan hardcopy peraturan/kebijakan pimpinan.</t>
  </si>
  <si>
    <t xml:space="preserve">Softcopy dan hardcopy Dokumentasi pertemuan resmi (rapat, FGD, sosialisasi, seminar) terkait materi pembinaan penerapan pelayanan publik.
</t>
  </si>
  <si>
    <t>Softcopy dan hardcopy Peraturan/kebijakan pemberian penghargaan kepada pelaksana yang berprestasi dalam penyelenggaraan pelayanan publik.</t>
  </si>
  <si>
    <t>Softcopy dan hardcopy Peraturan/kebijakan pengenaan sanksi atas hasil evaluasi kepada pelaksana yang melakukan pelanggaran atas penyelenggaraan pelayanan publik.</t>
  </si>
  <si>
    <t>Softcopy dan hardcopy dokumen Laporan pelaksanaan sosialisasi kebijakan pelayanan publik.</t>
  </si>
  <si>
    <t>Softcopy dan hardcopy dokumen Laporan pelaksanaan bimbingan teknis kepada pegawai unit pelayanan.</t>
  </si>
  <si>
    <t>Softcopy dan hardcopy dokumen “Laporan Hasil Pemantauan dan Evaluasi Penyelenggaraan Pelayanan Publik”</t>
  </si>
  <si>
    <t>Softcopy dan hardcopy dokumen “Laporan Tindak Lanjut Hasil Pemantauan dan Evaluasi Penyelenggaraan Pelayanan Publik”</t>
  </si>
  <si>
    <t>Softcopy dan hardcopy dokumen pembentukan/penetapan, termasuk jenis pelayanan dan kewenangan yang dilimpahkan kepada Kepala PTSP.</t>
  </si>
  <si>
    <t>Softcopy dan hardcopy dokumen peringkat kualifikasi tertinggi yang pernah diperoleh PTSP tersebut.</t>
  </si>
  <si>
    <t xml:space="preserve"> Softcopy dan hardcopy dokumen yang mengatur peningkatan kapasitas, pemberian penghargaan, pemberian sanksi, dan pemberian tugas belajar/diklat fungsional/teknis bagi pelaksana.</t>
  </si>
  <si>
    <t>Softcopy dan hardcopy dokumen yang mendorong dan menginformasikan penyusunan, penetapan dan penerapan standar pelayanan dan maklumat pelayanan yang mengacu UU 25/2009.</t>
  </si>
  <si>
    <t>Softcopy dan hardcopy dokumen tentang larangan:</t>
  </si>
  <si>
    <t>Softcopy dan hardcopy dokumen:</t>
  </si>
  <si>
    <t>Softcopy dan hardcopy dokumen pengaturan pemberian pelayanan khusus kepada masyarakat tertentu atau rentan.</t>
  </si>
  <si>
    <t>Softcopy dan hardcopy dokumen yang mengatur pengikutsertaan masyarakat dalam penyelenggaraan pelayanan publik.</t>
  </si>
  <si>
    <t>Softcopy dan hardcopy dokumen yang mengatur pelaksanaan survey IKM dan tindak lanjutnya oleh penyelenggara.</t>
  </si>
  <si>
    <t>Softcopy dan hardcopy cakupan Laporan Hasil Penyusunan Indeks Kepuasan Masyarakat.</t>
  </si>
  <si>
    <t>Softcopy dan hardcopy dokumen peraturan/kebijakan penerapan standar pelayanan minimal (SPM).</t>
  </si>
  <si>
    <t>Softcopy dan hardcopy dokumen laporan pelaksanaan SPM bidang pendidikan kabupaten/kota, kesehatan kabupaten/kota, dan laporan human development index kabupaten.</t>
  </si>
  <si>
    <t>Softcopy dan hardcopy dokumen peraturan/kebijakan yang mengatur kemudahan penanaman modal di daerah, seperti penyediaan lokasi, kemudahan perijinan, pembebasan pajak daerah untuk jangka waktu tertentu.</t>
  </si>
  <si>
    <t>Softcopy dan hardcopy dokumen komparasi PDRB, PAD, lapangan kerja, dan angka kemiskinan (jika tersedia, diharapkan mulai tahun 2009).</t>
  </si>
  <si>
    <t>Softcopy dan hardcopy dokumen penerapan e-government.</t>
  </si>
  <si>
    <t>Seluruh SKPD</t>
  </si>
  <si>
    <t>- seluruh SKPD
- seluruh UPT (dikoordinir oleh masing-masing SKPD terkait)</t>
  </si>
  <si>
    <t>Bagian Organisasi</t>
  </si>
  <si>
    <t>Seluruh SKPD dan di cros chesk dg data di BKD</t>
  </si>
  <si>
    <t>Seluruh SKPD dan UPT</t>
  </si>
  <si>
    <t xml:space="preserve">Seluruh SKPD </t>
  </si>
  <si>
    <t>Dinas Pendidikan</t>
  </si>
  <si>
    <t>Dinas Kesehatan</t>
  </si>
  <si>
    <t>Bappeda / Bagian Adm Bangda</t>
  </si>
  <si>
    <t>Softcopy dan hardcopy Sertifikat</t>
  </si>
  <si>
    <t xml:space="preserve">Isikan frekuensi pembinaan </t>
  </si>
  <si>
    <t>..........................., .............................</t>
  </si>
  <si>
    <t>KEPALA SKPD</t>
  </si>
  <si>
    <t>.......................................</t>
  </si>
  <si>
    <t>NIP. .................................</t>
  </si>
  <si>
    <t>KETERANGAN</t>
  </si>
  <si>
    <t xml:space="preserve">SKPD/UNIT KERJA : </t>
  </si>
  <si>
    <t>TAHUN 2013</t>
  </si>
  <si>
    <t>KERTAS KERJA PENILAIAN MANDIRI KINERJA PEMBINA/PENANGGUNGJAWAB</t>
  </si>
  <si>
    <t>PENYELENGGARAAN PELAYANAN PUBLIK PADA PEMERINTAH KABUPATEN MAGELANG</t>
  </si>
  <si>
    <t>BPMPPT</t>
  </si>
  <si>
    <t xml:space="preserve">Seluruh SKPD (RSUD atau yang lainnya) </t>
  </si>
  <si>
    <t xml:space="preserve">Seluruh SKPD dan UPT
</t>
  </si>
  <si>
    <t xml:space="preserve">Seluruh SKPD dan UPT
</t>
  </si>
  <si>
    <t xml:space="preserve">Seluruh SKPD
</t>
  </si>
  <si>
    <t>Nama situs/home page</t>
  </si>
  <si>
    <t xml:space="preserve">Bappeda
</t>
  </si>
  <si>
    <t>Data angkatan kerja, pencari kerja, pekerja dan penganggur</t>
  </si>
  <si>
    <t xml:space="preserve">- BPMPPT
- Bagian Hukum
</t>
  </si>
  <si>
    <r>
      <t>Persentase capaian target penerapan standar pelayanan minimal (SPM) bidang kesehatan</t>
    </r>
    <r>
      <rPr>
        <sz val="11"/>
        <color rgb="FF000000"/>
        <rFont val="Calibri"/>
        <family val="2"/>
      </rPr>
      <t>.
a. 80% - 100%  dinilai 15
b. 60% - &lt; 80% dinilai 10
c. 25% - &lt; 60%  dinilai 5
d. &lt; 25%             dinilai 0</t>
    </r>
  </si>
  <si>
    <r>
      <t>Persentase capaian target penerapan standar pelayanan minimal (SPM) bidang pendidikan</t>
    </r>
    <r>
      <rPr>
        <sz val="11"/>
        <color rgb="FF000000"/>
        <rFont val="Calibri"/>
        <family val="2"/>
      </rPr>
      <t>.
a. 80% - 100%  dinilai 15
b. 60% - &lt; 80% dinilai 10
c. 25% - &lt; 60%  dinilai 5
d. &lt; 25%             dinilai 0</t>
    </r>
  </si>
  <si>
    <t>Softcopy dan hardcopy dokumen Laporan human development index kabupaten.</t>
  </si>
  <si>
    <t xml:space="preserve">Softcopy dan hardcopy dokumen laporan pelaksanaan SPM bidang  kesehatan. </t>
  </si>
  <si>
    <t xml:space="preserve">Softcopy dan hardcopy dokumen laporan pelaksanaan SPM bidang pendidikan kabupaten. </t>
  </si>
  <si>
    <t>pengaturan sistem informasi pelayanan publik; dan</t>
  </si>
  <si>
    <t>pembentukan PPID.</t>
  </si>
  <si>
    <t>Softcopy dan hardcopy dokumen pembentukan/ penetapan, termasuk jenis pelayanan dan kewenangan yang dilimpahkan kepada Kepala PTSP.</t>
  </si>
  <si>
    <t>Monitoring dan evaluasi pengelolaan pengaduan oleh penyelenggara pelayanan publik sudah dilakukan.</t>
  </si>
  <si>
    <t>Setiap unit dengan menggunakan KepMenPAN No. 25 Tahun 2004 mendapat nilai 3.</t>
  </si>
  <si>
    <t>Setiap unit dengan menggunakan selain KepMenPAN No. 25 Tahun 2004 mendapat nilai 1.</t>
  </si>
  <si>
    <t xml:space="preserve">Lampiran </t>
  </si>
  <si>
    <t>:</t>
  </si>
  <si>
    <t>Tanggal :          Juli 2013</t>
  </si>
  <si>
    <t>Nomor   :  065/       /02/2013</t>
  </si>
  <si>
    <t xml:space="preserve">KOMPONEN, KINERJA, DAN INDIKATOR </t>
  </si>
  <si>
    <t xml:space="preserve">Disnakersostrans
</t>
  </si>
  <si>
    <t>Bagian Perekonomian/Bappeda/Bagian Adm Bangda</t>
  </si>
  <si>
    <t xml:space="preserve">DPPKAD
</t>
  </si>
  <si>
    <t>Surat Sekretaris Daerah</t>
  </si>
  <si>
    <t>Adanya kebijakan untuk meningkatkan kapasitas pelaksana, pemberian penghargaan, dan penegakan disiplin.</t>
  </si>
  <si>
    <t>Diskominfo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</si>
</sst>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Rp-421]#,##0.00;[Red]&quot;(&quot;[$Rp-421]#,##0.00&quot;)&quot;"/>
  </numFmts>
  <fonts count="20" x14ac:knownFonts="1">
    <font>
      <sz val="11"/>
      <color rgb="FF000000"/>
      <name val="Calibri"/>
      <family val="2"/>
    </font>
    <font>
      <b/>
      <i/>
      <sz val="16"/>
      <color rgb="FF000000"/>
      <name val="Calibri"/>
      <family val="2"/>
    </font>
    <font>
      <b/>
      <i/>
      <u/>
      <sz val="11"/>
      <color rgb="FF000000"/>
      <name val="Calibri"/>
      <family val="2"/>
    </font>
    <font>
      <b/>
      <sz val="14"/>
      <color rgb="FF000000"/>
      <name val="Calibri"/>
      <family val="2"/>
    </font>
    <font>
      <b/>
      <sz val="11"/>
      <color rgb="FF000000"/>
      <name val="Calibri"/>
      <family val="2"/>
    </font>
    <font>
      <sz val="14"/>
      <color rgb="FF000000"/>
      <name val="Calibri"/>
      <family val="2"/>
    </font>
    <font>
      <b/>
      <i/>
      <sz val="11"/>
      <color rgb="FF000000"/>
      <name val="Calibri"/>
      <family val="2"/>
    </font>
    <font>
      <i/>
      <sz val="11"/>
      <color rgb="FFFF0000"/>
      <name val="Calibri"/>
      <family val="2"/>
    </font>
    <font>
      <i/>
      <sz val="11"/>
      <color rgb="FF000000"/>
      <name val="Calibri"/>
      <family val="2"/>
    </font>
    <font>
      <sz val="11"/>
      <color rgb="FF000000"/>
      <name val="Calibri"/>
      <family val="2"/>
    </font>
    <font>
      <sz val="10"/>
      <name val="Arial"/>
      <family val="2"/>
    </font>
    <font>
      <b/>
      <sz val="14"/>
      <color rgb="FFC00000"/>
      <name val="Calibri"/>
      <family val="2"/>
    </font>
    <font>
      <sz val="14"/>
      <color rgb="FFC00000"/>
      <name val="Calibri"/>
      <family val="2"/>
    </font>
    <font>
      <b/>
      <sz val="14"/>
      <color theme="1"/>
      <name val="Calibri"/>
      <family val="2"/>
    </font>
    <font>
      <sz val="14"/>
      <color theme="1"/>
      <name val="Calibri"/>
      <family val="2"/>
    </font>
    <font>
      <sz val="8"/>
      <name val="Arial"/>
      <family val="2"/>
    </font>
    <font>
      <sz val="10"/>
      <color rgb="FF000000"/>
      <name val="Arial"/>
      <family val="2"/>
    </font>
    <font>
      <sz val="11"/>
      <name val="Calibri"/>
      <family val="2"/>
      <scheme val="minor"/>
    </font>
    <font>
      <sz val="10"/>
      <color theme="1"/>
      <name val="Arial"/>
      <family val="2"/>
    </font>
    <font>
      <u/>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indexed="64"/>
      </top>
      <bottom style="thin">
        <color indexed="64"/>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4" fontId="2" fillId="0" borderId="0"/>
  </cellStyleXfs>
  <cellXfs count="235">
    <xf numFmtId="0" fontId="0" fillId="0" borderId="0" xfId="0"/>
    <xf numFmtId="0" fontId="0" fillId="0" borderId="0" xfId="0" applyNumberFormat="1" applyFill="1" applyProtection="1">
      <protection locked="0"/>
    </xf>
    <xf numFmtId="0" fontId="3" fillId="0" borderId="2" xfId="0" applyNumberFormat="1" applyFont="1" applyFill="1" applyBorder="1" applyAlignment="1" applyProtection="1">
      <alignment horizontal="left" vertical="top" wrapText="1"/>
    </xf>
    <xf numFmtId="0" fontId="0" fillId="0" borderId="3" xfId="0" applyNumberFormat="1" applyFill="1" applyBorder="1" applyAlignment="1" applyProtection="1">
      <alignment horizontal="left" vertical="top" wrapText="1"/>
    </xf>
    <xf numFmtId="0" fontId="4" fillId="0" borderId="3" xfId="0" applyNumberFormat="1" applyFont="1" applyFill="1" applyBorder="1" applyAlignment="1" applyProtection="1">
      <alignment horizontal="left" vertical="top" wrapText="1"/>
      <protection locked="0"/>
    </xf>
    <xf numFmtId="0" fontId="0" fillId="0" borderId="3" xfId="0" applyNumberFormat="1" applyFill="1" applyBorder="1" applyAlignment="1" applyProtection="1">
      <alignment horizontal="left" vertical="top" wrapText="1"/>
      <protection locked="0"/>
    </xf>
    <xf numFmtId="0" fontId="5" fillId="0" borderId="3" xfId="0" applyNumberFormat="1" applyFont="1" applyFill="1" applyBorder="1" applyAlignment="1" applyProtection="1">
      <alignment horizontal="left" vertical="top" wrapText="1"/>
      <protection locked="0"/>
    </xf>
    <xf numFmtId="0" fontId="7" fillId="0" borderId="3" xfId="0" applyNumberFormat="1" applyFont="1" applyFill="1" applyBorder="1" applyAlignment="1" applyProtection="1">
      <alignment horizontal="left" vertical="top" wrapText="1"/>
      <protection locked="0"/>
    </xf>
    <xf numFmtId="0" fontId="0" fillId="0" borderId="3" xfId="0" applyNumberFormat="1" applyFont="1" applyFill="1" applyBorder="1" applyAlignment="1" applyProtection="1">
      <alignment horizontal="left" vertical="top" wrapText="1"/>
      <protection locked="0"/>
    </xf>
    <xf numFmtId="0" fontId="0" fillId="0" borderId="3" xfId="0" applyNumberFormat="1" applyFill="1" applyBorder="1" applyAlignment="1" applyProtection="1">
      <alignment horizontal="left" vertical="top" wrapText="1" indent="5"/>
      <protection locked="0"/>
    </xf>
    <xf numFmtId="0" fontId="5" fillId="0" borderId="3" xfId="0" applyNumberFormat="1" applyFont="1" applyFill="1" applyBorder="1" applyAlignment="1" applyProtection="1">
      <alignment horizontal="left" vertical="top" wrapText="1" indent="5"/>
      <protection locked="0"/>
    </xf>
    <xf numFmtId="0" fontId="0" fillId="0" borderId="14" xfId="0" applyNumberFormat="1" applyFill="1" applyBorder="1" applyAlignment="1" applyProtection="1">
      <alignment horizontal="left" vertical="top" wrapText="1"/>
      <protection locked="0"/>
    </xf>
    <xf numFmtId="0" fontId="0" fillId="0" borderId="14" xfId="0" applyNumberFormat="1" applyFill="1" applyBorder="1" applyAlignment="1" applyProtection="1">
      <alignment horizontal="left" vertical="top" wrapText="1" indent="5"/>
      <protection locked="0"/>
    </xf>
    <xf numFmtId="0" fontId="4" fillId="0" borderId="14" xfId="0" applyNumberFormat="1" applyFont="1" applyFill="1" applyBorder="1" applyAlignment="1" applyProtection="1">
      <alignment horizontal="left" vertical="top" wrapText="1"/>
      <protection locked="0"/>
    </xf>
    <xf numFmtId="0" fontId="4" fillId="0" borderId="14" xfId="0" applyNumberFormat="1" applyFont="1" applyFill="1" applyBorder="1" applyAlignment="1" applyProtection="1">
      <alignment horizontal="left" vertical="top" wrapText="1" indent="5"/>
      <protection locked="0"/>
    </xf>
    <xf numFmtId="0" fontId="0" fillId="0" borderId="3" xfId="0" applyNumberFormat="1" applyFill="1" applyBorder="1" applyAlignment="1" applyProtection="1">
      <alignment horizontal="left" vertical="center" wrapText="1"/>
      <protection locked="0"/>
    </xf>
    <xf numFmtId="0" fontId="0" fillId="0" borderId="0" xfId="0" applyNumberFormat="1" applyFill="1" applyProtection="1"/>
    <xf numFmtId="0" fontId="0" fillId="0" borderId="0" xfId="0" applyNumberFormat="1" applyFill="1" applyBorder="1" applyProtection="1"/>
    <xf numFmtId="0" fontId="3" fillId="0" borderId="0" xfId="0" applyNumberFormat="1" applyFont="1" applyFill="1" applyAlignment="1" applyProtection="1">
      <alignment horizontal="centerContinuous"/>
    </xf>
    <xf numFmtId="0" fontId="3" fillId="0" borderId="0" xfId="0" applyNumberFormat="1" applyFont="1" applyFill="1" applyAlignment="1" applyProtection="1">
      <alignment horizontal="centerContinuous"/>
      <protection locked="0"/>
    </xf>
    <xf numFmtId="0" fontId="3" fillId="0" borderId="0" xfId="0" applyNumberFormat="1" applyFont="1" applyFill="1" applyAlignment="1" applyProtection="1">
      <alignment horizontal="centerContinuous" vertical="center"/>
    </xf>
    <xf numFmtId="0" fontId="3" fillId="0" borderId="10" xfId="0" applyNumberFormat="1" applyFont="1" applyFill="1" applyBorder="1" applyAlignment="1" applyProtection="1">
      <alignment horizontal="left" vertical="top" wrapText="1"/>
    </xf>
    <xf numFmtId="0" fontId="5" fillId="0" borderId="9"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top" wrapText="1"/>
      <protection locked="0"/>
    </xf>
    <xf numFmtId="0" fontId="5" fillId="0" borderId="9" xfId="0" applyNumberFormat="1" applyFont="1" applyFill="1" applyBorder="1" applyAlignment="1" applyProtection="1">
      <alignment horizontal="left" vertical="top" wrapText="1"/>
    </xf>
    <xf numFmtId="0" fontId="4" fillId="0" borderId="8"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left" vertical="top" wrapText="1"/>
    </xf>
    <xf numFmtId="0" fontId="0" fillId="0" borderId="3" xfId="0" applyNumberFormat="1" applyFont="1" applyFill="1" applyBorder="1" applyAlignment="1" applyProtection="1">
      <alignment horizontal="center" vertical="top" wrapText="1"/>
    </xf>
    <xf numFmtId="0" fontId="0" fillId="0" borderId="3" xfId="0" applyNumberFormat="1" applyFill="1" applyBorder="1" applyAlignment="1" applyProtection="1">
      <alignment horizontal="center" vertical="top" wrapText="1"/>
    </xf>
    <xf numFmtId="0" fontId="0" fillId="0" borderId="0" xfId="0" applyNumberForma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3" xfId="0" applyNumberFormat="1" applyFill="1" applyBorder="1" applyAlignment="1" applyProtection="1">
      <alignment horizontal="left" vertical="top" wrapText="1"/>
    </xf>
    <xf numFmtId="0" fontId="4" fillId="0" borderId="3" xfId="0" applyNumberFormat="1" applyFont="1" applyFill="1" applyBorder="1" applyAlignment="1" applyProtection="1">
      <alignment horizontal="center" vertical="top" wrapText="1"/>
    </xf>
    <xf numFmtId="49" fontId="9" fillId="0" borderId="3" xfId="0" applyNumberFormat="1"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4" fillId="0" borderId="6"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center" vertical="top" wrapText="1"/>
    </xf>
    <xf numFmtId="0" fontId="0" fillId="0" borderId="14" xfId="0" applyNumberFormat="1" applyFill="1" applyBorder="1" applyAlignment="1" applyProtection="1">
      <alignment horizontal="center" vertical="top" wrapText="1"/>
    </xf>
    <xf numFmtId="0" fontId="0" fillId="0" borderId="8" xfId="0" applyNumberFormat="1" applyFill="1" applyBorder="1" applyAlignment="1" applyProtection="1">
      <alignment horizontal="left" vertical="top" wrapText="1"/>
    </xf>
    <xf numFmtId="0" fontId="8" fillId="0" borderId="3" xfId="0"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horizontal="center" vertical="top" wrapText="1"/>
      <protection locked="0"/>
    </xf>
    <xf numFmtId="0" fontId="0" fillId="0" borderId="0" xfId="0" applyFill="1"/>
    <xf numFmtId="0" fontId="0" fillId="0" borderId="0" xfId="0" applyNumberFormat="1"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49" fontId="0" fillId="0" borderId="3" xfId="0" applyNumberFormat="1" applyFill="1" applyBorder="1" applyAlignment="1" applyProtection="1">
      <alignment horizontal="center" vertical="top" wrapText="1"/>
      <protection locked="0"/>
    </xf>
    <xf numFmtId="0" fontId="0" fillId="0" borderId="3" xfId="0" applyNumberForma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left" vertical="center" wrapText="1"/>
    </xf>
    <xf numFmtId="0" fontId="0" fillId="0" borderId="3"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0" fontId="0" fillId="0" borderId="6" xfId="0" applyNumberFormat="1" applyFill="1" applyBorder="1" applyAlignment="1" applyProtection="1">
      <alignment horizontal="left" vertical="top" wrapText="1"/>
    </xf>
    <xf numFmtId="0" fontId="0" fillId="0" borderId="3" xfId="0" applyNumberForma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left" vertical="top" wrapText="1"/>
    </xf>
    <xf numFmtId="0" fontId="3" fillId="0" borderId="8" xfId="0" applyNumberFormat="1" applyFont="1" applyFill="1" applyBorder="1" applyAlignment="1" applyProtection="1">
      <alignment horizontal="left" vertical="top" wrapText="1"/>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left" vertical="top" wrapText="1" indent="5"/>
      <protection locked="0"/>
    </xf>
    <xf numFmtId="0" fontId="10" fillId="0" borderId="4" xfId="0" applyFont="1" applyFill="1" applyBorder="1" applyAlignment="1" applyProtection="1">
      <alignment horizontal="center" vertical="top" wrapText="1"/>
    </xf>
    <xf numFmtId="0" fontId="0" fillId="0" borderId="0" xfId="0" applyAlignment="1">
      <alignment vertical="top"/>
    </xf>
    <xf numFmtId="0" fontId="0" fillId="0" borderId="8" xfId="0" applyNumberFormat="1" applyFill="1" applyBorder="1" applyAlignment="1" applyProtection="1">
      <alignment horizontal="left" vertical="top" wrapText="1"/>
      <protection locked="0"/>
    </xf>
    <xf numFmtId="0" fontId="0" fillId="0" borderId="0" xfId="0" applyNumberForma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right" vertical="top" wrapText="1"/>
    </xf>
    <xf numFmtId="0" fontId="0" fillId="0" borderId="4" xfId="0" applyNumberFormat="1" applyFill="1" applyBorder="1" applyAlignment="1" applyProtection="1">
      <alignment horizontal="left" vertical="top" wrapText="1"/>
      <protection locked="0"/>
    </xf>
    <xf numFmtId="0" fontId="11" fillId="0" borderId="8"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top" wrapText="1"/>
    </xf>
    <xf numFmtId="0" fontId="12" fillId="0" borderId="3" xfId="0" applyNumberFormat="1" applyFont="1" applyFill="1" applyBorder="1" applyAlignment="1" applyProtection="1">
      <alignment horizontal="left" vertical="top" wrapText="1" indent="5"/>
      <protection locked="0"/>
    </xf>
    <xf numFmtId="0" fontId="14" fillId="0" borderId="14" xfId="0" applyNumberFormat="1" applyFont="1" applyFill="1" applyBorder="1" applyAlignment="1" applyProtection="1">
      <alignment horizontal="left" vertical="top" wrapText="1" indent="5"/>
      <protection locked="0"/>
    </xf>
    <xf numFmtId="0" fontId="14" fillId="0" borderId="14" xfId="0" applyNumberFormat="1" applyFont="1" applyFill="1" applyBorder="1" applyAlignment="1" applyProtection="1">
      <alignment horizontal="center" vertical="top" wrapText="1"/>
    </xf>
    <xf numFmtId="0" fontId="0" fillId="0" borderId="0" xfId="0" applyNumberFormat="1" applyFill="1" applyBorder="1" applyAlignment="1" applyProtection="1">
      <alignment vertical="top"/>
    </xf>
    <xf numFmtId="0" fontId="0" fillId="0" borderId="0" xfId="0" applyNumberFormat="1" applyFill="1" applyAlignment="1" applyProtection="1">
      <alignment vertical="top"/>
      <protection locked="0"/>
    </xf>
    <xf numFmtId="0" fontId="0" fillId="0" borderId="0" xfId="0" applyFill="1" applyAlignment="1">
      <alignment vertical="top"/>
    </xf>
    <xf numFmtId="0" fontId="5" fillId="0" borderId="20"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0" fillId="0" borderId="13" xfId="0" applyNumberFormat="1" applyFill="1" applyBorder="1" applyAlignment="1" applyProtection="1">
      <alignment horizontal="center" vertical="top" wrapText="1"/>
    </xf>
    <xf numFmtId="0" fontId="0" fillId="0" borderId="0" xfId="0" applyNumberFormat="1" applyFill="1" applyBorder="1" applyAlignment="1" applyProtection="1">
      <alignment horizontal="center" vertical="top" wrapText="1"/>
    </xf>
    <xf numFmtId="0" fontId="4" fillId="0" borderId="13" xfId="0" applyNumberFormat="1" applyFont="1" applyFill="1" applyBorder="1" applyAlignment="1" applyProtection="1">
      <alignment horizontal="center" vertical="top" wrapText="1"/>
    </xf>
    <xf numFmtId="0" fontId="11" fillId="0" borderId="13" xfId="0" applyNumberFormat="1" applyFont="1" applyFill="1" applyBorder="1" applyAlignment="1" applyProtection="1">
      <alignment horizontal="center" vertical="top" wrapText="1"/>
    </xf>
    <xf numFmtId="0" fontId="11" fillId="0" borderId="0" xfId="0" applyNumberFormat="1" applyFont="1" applyFill="1" applyBorder="1" applyAlignment="1" applyProtection="1">
      <alignment horizontal="center" vertical="top" wrapText="1"/>
    </xf>
    <xf numFmtId="0" fontId="5" fillId="0" borderId="0" xfId="0" applyNumberFormat="1" applyFont="1" applyFill="1" applyBorder="1" applyAlignment="1" applyProtection="1">
      <alignment horizontal="left" vertical="top" wrapText="1"/>
    </xf>
    <xf numFmtId="0" fontId="5" fillId="0" borderId="21" xfId="0" applyNumberFormat="1" applyFont="1" applyFill="1" applyBorder="1" applyAlignment="1" applyProtection="1">
      <alignment horizontal="center" vertical="top" wrapText="1"/>
    </xf>
    <xf numFmtId="0" fontId="0" fillId="0" borderId="0" xfId="0" applyFill="1" applyBorder="1"/>
    <xf numFmtId="0" fontId="0" fillId="0" borderId="8" xfId="0" applyBorder="1"/>
    <xf numFmtId="0" fontId="0" fillId="0" borderId="8" xfId="0" applyBorder="1" applyAlignment="1">
      <alignment vertical="top"/>
    </xf>
    <xf numFmtId="0" fontId="3" fillId="0" borderId="0" xfId="0" applyNumberFormat="1" applyFont="1" applyFill="1" applyAlignment="1" applyProtection="1">
      <alignment horizontal="centerContinuous" vertical="top"/>
      <protection locked="0"/>
    </xf>
    <xf numFmtId="0" fontId="0" fillId="0" borderId="5" xfId="0" applyBorder="1"/>
    <xf numFmtId="0" fontId="10" fillId="0" borderId="8" xfId="0" applyFont="1" applyBorder="1"/>
    <xf numFmtId="0" fontId="15" fillId="0" borderId="8" xfId="0" applyFont="1" applyBorder="1" applyAlignment="1">
      <alignment vertical="top"/>
    </xf>
    <xf numFmtId="0" fontId="10" fillId="0" borderId="8" xfId="0" applyFont="1" applyBorder="1" applyAlignment="1">
      <alignment vertical="top"/>
    </xf>
    <xf numFmtId="0" fontId="0" fillId="0" borderId="8" xfId="0" applyNumberFormat="1" applyFont="1" applyFill="1" applyBorder="1" applyAlignment="1" applyProtection="1">
      <alignment vertical="top" wrapText="1"/>
      <protection locked="0"/>
    </xf>
    <xf numFmtId="0" fontId="0" fillId="0" borderId="0" xfId="0" applyNumberFormat="1" applyFill="1" applyBorder="1" applyAlignment="1" applyProtection="1">
      <alignment horizontal="left" vertical="top" wrapText="1"/>
      <protection locked="0"/>
    </xf>
    <xf numFmtId="0" fontId="0" fillId="0" borderId="13" xfId="0" applyNumberFormat="1" applyFill="1" applyBorder="1" applyAlignment="1" applyProtection="1">
      <alignment horizontal="left" vertical="top" wrapText="1"/>
      <protection locked="0"/>
    </xf>
    <xf numFmtId="0" fontId="7" fillId="0" borderId="0" xfId="0" applyNumberFormat="1" applyFont="1" applyFill="1" applyBorder="1" applyAlignment="1" applyProtection="1">
      <alignment horizontal="left" vertical="top" wrapText="1"/>
      <protection locked="0"/>
    </xf>
    <xf numFmtId="0" fontId="0" fillId="0" borderId="0" xfId="0" applyNumberFormat="1" applyFill="1" applyBorder="1" applyAlignment="1" applyProtection="1">
      <alignment vertical="top" wrapText="1"/>
      <protection locked="0"/>
    </xf>
    <xf numFmtId="0" fontId="12" fillId="0" borderId="13" xfId="0" applyNumberFormat="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left" vertical="top" wrapText="1"/>
      <protection locked="0"/>
    </xf>
    <xf numFmtId="0" fontId="5" fillId="0" borderId="0" xfId="0" applyNumberFormat="1" applyFont="1" applyFill="1" applyBorder="1" applyAlignment="1" applyProtection="1">
      <alignment horizontal="left" vertical="top" wrapText="1"/>
      <protection locked="0"/>
    </xf>
    <xf numFmtId="0" fontId="0" fillId="0" borderId="6" xfId="0" applyNumberFormat="1" applyFill="1" applyBorder="1" applyAlignment="1" applyProtection="1">
      <alignment horizontal="left" vertical="top" wrapText="1"/>
      <protection locked="0"/>
    </xf>
    <xf numFmtId="0" fontId="0" fillId="0" borderId="8" xfId="0" quotePrefix="1" applyNumberFormat="1" applyFill="1" applyBorder="1" applyAlignment="1" applyProtection="1">
      <alignment horizontal="left" vertical="top" wrapText="1"/>
      <protection locked="0"/>
    </xf>
    <xf numFmtId="0" fontId="12" fillId="0" borderId="8" xfId="0" applyNumberFormat="1" applyFont="1" applyFill="1" applyBorder="1" applyAlignment="1" applyProtection="1">
      <alignment horizontal="left" vertical="top" wrapText="1"/>
      <protection locked="0"/>
    </xf>
    <xf numFmtId="0" fontId="5" fillId="0" borderId="8" xfId="0" applyNumberFormat="1" applyFont="1" applyFill="1" applyBorder="1" applyAlignment="1" applyProtection="1">
      <alignment horizontal="left" vertical="top" wrapText="1"/>
      <protection locked="0"/>
    </xf>
    <xf numFmtId="0" fontId="0" fillId="0" borderId="8" xfId="0" applyNumberFormat="1" applyFont="1" applyFill="1" applyBorder="1" applyAlignment="1" applyProtection="1">
      <alignment horizontal="left" vertical="top" wrapText="1"/>
      <protection locked="0"/>
    </xf>
    <xf numFmtId="49" fontId="0" fillId="0" borderId="3" xfId="0" applyNumberFormat="1" applyFont="1" applyFill="1" applyBorder="1" applyAlignment="1" applyProtection="1">
      <alignment horizontal="center" vertical="top" wrapText="1"/>
      <protection locked="0"/>
    </xf>
    <xf numFmtId="0" fontId="0" fillId="0" borderId="0" xfId="0" applyFill="1" applyAlignment="1">
      <alignment horizontal="center"/>
    </xf>
    <xf numFmtId="0" fontId="0" fillId="0" borderId="0" xfId="0" applyNumberFormat="1" applyFill="1" applyBorder="1" applyAlignment="1" applyProtection="1">
      <alignment horizontal="left" vertical="top" wrapText="1"/>
      <protection locked="0"/>
    </xf>
    <xf numFmtId="0" fontId="0" fillId="0" borderId="0" xfId="0" applyNumberFormat="1" applyFill="1" applyBorder="1" applyAlignment="1" applyProtection="1">
      <alignment horizontal="left" vertical="top" wrapText="1"/>
    </xf>
    <xf numFmtId="0" fontId="0" fillId="0" borderId="3" xfId="0" applyNumberFormat="1" applyFill="1" applyBorder="1" applyAlignment="1" applyProtection="1">
      <alignment horizontal="left" vertical="top" wrapText="1"/>
    </xf>
    <xf numFmtId="0" fontId="4" fillId="0" borderId="3"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left" vertical="top" wrapText="1"/>
    </xf>
    <xf numFmtId="0" fontId="0" fillId="0" borderId="0" xfId="0" applyNumberFormat="1" applyFill="1" applyBorder="1" applyAlignment="1" applyProtection="1">
      <alignment horizontal="left" vertical="center" wrapText="1"/>
    </xf>
    <xf numFmtId="0" fontId="0"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horizontal="left" vertical="top" wrapText="1"/>
    </xf>
    <xf numFmtId="0" fontId="0" fillId="0" borderId="3"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center" vertical="center" wrapText="1"/>
    </xf>
    <xf numFmtId="0" fontId="0" fillId="0" borderId="3" xfId="0" applyNumberFormat="1" applyFill="1" applyBorder="1" applyAlignment="1" applyProtection="1">
      <alignment horizontal="left" vertical="top" wrapText="1"/>
      <protection locked="0"/>
    </xf>
    <xf numFmtId="0" fontId="3" fillId="0" borderId="0" xfId="0" applyNumberFormat="1" applyFont="1" applyFill="1" applyBorder="1" applyAlignment="1" applyProtection="1">
      <alignment horizontal="centerContinuous"/>
    </xf>
    <xf numFmtId="0" fontId="3" fillId="0" borderId="0" xfId="0" applyNumberFormat="1" applyFont="1" applyFill="1" applyBorder="1" applyAlignment="1" applyProtection="1">
      <alignment horizontal="centerContinuous" vertical="top"/>
    </xf>
    <xf numFmtId="0" fontId="0" fillId="0" borderId="3" xfId="0" applyNumberFormat="1" applyFill="1" applyBorder="1" applyAlignment="1" applyProtection="1">
      <alignment horizontal="left" vertical="top" wrapText="1"/>
      <protection locked="0"/>
    </xf>
    <xf numFmtId="0" fontId="10" fillId="0" borderId="8" xfId="0" applyFont="1" applyFill="1" applyBorder="1" applyAlignment="1" applyProtection="1">
      <alignment horizontal="center" vertical="center" wrapText="1"/>
    </xf>
    <xf numFmtId="0" fontId="0" fillId="0" borderId="6" xfId="0" applyNumberFormat="1" applyFill="1" applyBorder="1" applyAlignment="1" applyProtection="1">
      <alignment horizontal="center" vertical="top" wrapText="1"/>
    </xf>
    <xf numFmtId="0" fontId="4" fillId="0" borderId="5" xfId="0" applyNumberFormat="1" applyFont="1" applyFill="1" applyBorder="1" applyAlignment="1" applyProtection="1">
      <alignment horizontal="left" vertical="top" wrapText="1"/>
    </xf>
    <xf numFmtId="0" fontId="10" fillId="0" borderId="8" xfId="0" applyFont="1" applyFill="1" applyBorder="1" applyAlignment="1" applyProtection="1">
      <alignment horizontal="center" vertical="top" wrapText="1"/>
    </xf>
    <xf numFmtId="0" fontId="4" fillId="0" borderId="6" xfId="0" applyNumberFormat="1" applyFont="1" applyFill="1" applyBorder="1" applyAlignment="1" applyProtection="1">
      <alignment horizontal="center" vertical="top" wrapText="1"/>
    </xf>
    <xf numFmtId="0" fontId="0" fillId="0" borderId="5" xfId="0" applyNumberFormat="1" applyFill="1" applyBorder="1" applyAlignment="1" applyProtection="1">
      <alignment horizontal="left" vertical="top" wrapText="1"/>
      <protection locked="0"/>
    </xf>
    <xf numFmtId="0" fontId="0" fillId="0" borderId="8" xfId="0" applyBorder="1" applyAlignment="1">
      <alignment vertical="top" wrapText="1"/>
    </xf>
    <xf numFmtId="0" fontId="0" fillId="0" borderId="3" xfId="0" applyNumberFormat="1" applyFill="1" applyBorder="1" applyAlignment="1" applyProtection="1">
      <alignment vertical="top" wrapText="1"/>
      <protection locked="0"/>
    </xf>
    <xf numFmtId="0" fontId="15" fillId="0" borderId="8" xfId="0" applyFont="1" applyBorder="1" applyAlignment="1">
      <alignment vertical="top" wrapText="1"/>
    </xf>
    <xf numFmtId="0" fontId="15" fillId="0" borderId="6" xfId="0" applyFont="1" applyBorder="1" applyAlignment="1">
      <alignment vertical="top"/>
    </xf>
    <xf numFmtId="0" fontId="11" fillId="2" borderId="6" xfId="0" applyNumberFormat="1" applyFont="1" applyFill="1" applyBorder="1" applyAlignment="1" applyProtection="1">
      <alignment horizontal="left" vertical="top" wrapText="1"/>
    </xf>
    <xf numFmtId="0" fontId="11" fillId="2" borderId="13" xfId="0" applyNumberFormat="1" applyFont="1" applyFill="1" applyBorder="1" applyAlignment="1" applyProtection="1">
      <alignment horizontal="center" vertical="top" wrapText="1"/>
    </xf>
    <xf numFmtId="0" fontId="10" fillId="0" borderId="8" xfId="0" applyFont="1" applyBorder="1" applyAlignment="1">
      <alignment vertical="top" wrapText="1"/>
    </xf>
    <xf numFmtId="0" fontId="3" fillId="2" borderId="2" xfId="0" applyNumberFormat="1" applyFont="1" applyFill="1" applyBorder="1" applyAlignment="1" applyProtection="1">
      <alignment horizontal="left" vertical="top" wrapText="1"/>
    </xf>
    <xf numFmtId="0" fontId="5" fillId="2" borderId="4" xfId="0" applyNumberFormat="1" applyFont="1" applyFill="1" applyBorder="1" applyAlignment="1" applyProtection="1">
      <alignment horizontal="center" vertical="top" wrapText="1"/>
    </xf>
    <xf numFmtId="0" fontId="5" fillId="2" borderId="4" xfId="0" applyNumberFormat="1" applyFont="1" applyFill="1" applyBorder="1" applyAlignment="1" applyProtection="1">
      <alignment horizontal="left" vertical="top" wrapText="1" indent="5"/>
      <protection locked="0"/>
    </xf>
    <xf numFmtId="0" fontId="5" fillId="2" borderId="21" xfId="0" applyNumberFormat="1" applyFont="1" applyFill="1" applyBorder="1" applyAlignment="1" applyProtection="1">
      <alignment horizontal="center" vertical="top" wrapText="1"/>
    </xf>
    <xf numFmtId="0" fontId="0" fillId="2" borderId="4" xfId="0" applyNumberFormat="1" applyFill="1" applyBorder="1" applyAlignment="1" applyProtection="1">
      <alignment horizontal="left" vertical="top" wrapText="1"/>
      <protection locked="0"/>
    </xf>
    <xf numFmtId="0" fontId="10" fillId="0" borderId="3" xfId="0" applyFont="1" applyBorder="1"/>
    <xf numFmtId="0" fontId="0" fillId="0" borderId="0" xfId="0" applyFill="1" applyBorder="1" applyAlignment="1">
      <alignment wrapText="1"/>
    </xf>
    <xf numFmtId="0" fontId="7" fillId="0" borderId="3" xfId="0" applyNumberFormat="1" applyFont="1" applyFill="1" applyBorder="1" applyAlignment="1" applyProtection="1">
      <alignment vertical="top" wrapText="1"/>
    </xf>
    <xf numFmtId="0" fontId="0" fillId="0" borderId="0" xfId="0" applyNumberFormat="1" applyFill="1" applyBorder="1" applyAlignment="1" applyProtection="1">
      <alignment horizontal="right" vertical="top" wrapText="1"/>
    </xf>
    <xf numFmtId="0" fontId="13" fillId="2" borderId="14" xfId="0" applyNumberFormat="1" applyFont="1" applyFill="1" applyBorder="1" applyAlignment="1" applyProtection="1">
      <alignment horizontal="center" vertical="top" wrapText="1"/>
    </xf>
    <xf numFmtId="0" fontId="13" fillId="2" borderId="14" xfId="0" applyNumberFormat="1" applyFont="1" applyFill="1" applyBorder="1" applyAlignment="1" applyProtection="1">
      <alignment horizontal="left" vertical="top" wrapText="1" indent="5"/>
      <protection locked="0"/>
    </xf>
    <xf numFmtId="0" fontId="11" fillId="2" borderId="13" xfId="0" applyNumberFormat="1" applyFont="1" applyFill="1" applyBorder="1" applyAlignment="1" applyProtection="1">
      <alignment horizontal="left" vertical="top" wrapText="1"/>
      <protection locked="0"/>
    </xf>
    <xf numFmtId="0" fontId="11" fillId="2" borderId="6" xfId="0" applyNumberFormat="1" applyFont="1" applyFill="1" applyBorder="1" applyAlignment="1" applyProtection="1">
      <alignment horizontal="left" vertical="top" wrapText="1"/>
      <protection locked="0"/>
    </xf>
    <xf numFmtId="0" fontId="4" fillId="0" borderId="0" xfId="0" applyFont="1"/>
    <xf numFmtId="0" fontId="4" fillId="0" borderId="0" xfId="0" applyFont="1" applyAlignment="1">
      <alignment vertical="top"/>
    </xf>
    <xf numFmtId="0" fontId="12" fillId="0" borderId="3" xfId="0" applyNumberFormat="1" applyFont="1" applyFill="1" applyBorder="1" applyAlignment="1" applyProtection="1">
      <alignment horizontal="center" vertical="top" wrapText="1"/>
    </xf>
    <xf numFmtId="0" fontId="0" fillId="0" borderId="14"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top" wrapText="1"/>
    </xf>
    <xf numFmtId="0" fontId="4" fillId="3" borderId="2"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top" wrapText="1"/>
    </xf>
    <xf numFmtId="0" fontId="4" fillId="3" borderId="2" xfId="0" applyNumberFormat="1" applyFont="1" applyFill="1" applyBorder="1" applyAlignment="1" applyProtection="1">
      <alignment horizontal="center" vertical="center" wrapText="1"/>
    </xf>
    <xf numFmtId="0" fontId="16" fillId="0" borderId="0" xfId="0" applyNumberFormat="1" applyFont="1" applyFill="1" applyProtection="1"/>
    <xf numFmtId="0" fontId="16"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vertical="top"/>
    </xf>
    <xf numFmtId="0" fontId="16" fillId="0" borderId="0" xfId="0" applyNumberFormat="1" applyFont="1" applyFill="1" applyProtection="1">
      <protection locked="0"/>
    </xf>
    <xf numFmtId="0" fontId="16" fillId="0" borderId="0" xfId="0" applyNumberFormat="1" applyFont="1" applyFill="1" applyAlignment="1" applyProtection="1">
      <alignment vertical="top"/>
      <protection locked="0"/>
    </xf>
    <xf numFmtId="0" fontId="16" fillId="0" borderId="0" xfId="0" applyFont="1"/>
    <xf numFmtId="0" fontId="16" fillId="0" borderId="0" xfId="0" applyFont="1" applyAlignment="1">
      <alignment vertical="top"/>
    </xf>
    <xf numFmtId="0" fontId="16" fillId="0" borderId="0" xfId="0" applyNumberFormat="1" applyFont="1" applyFill="1" applyBorder="1" applyProtection="1"/>
    <xf numFmtId="0" fontId="17" fillId="0" borderId="8" xfId="0" applyFont="1" applyBorder="1" applyAlignment="1">
      <alignment vertical="top" wrapText="1"/>
    </xf>
    <xf numFmtId="0" fontId="11" fillId="0" borderId="6" xfId="0" applyNumberFormat="1" applyFont="1" applyFill="1" applyBorder="1" applyAlignment="1" applyProtection="1">
      <alignment horizontal="left" vertical="top" wrapText="1"/>
      <protection locked="0"/>
    </xf>
    <xf numFmtId="0" fontId="18" fillId="0" borderId="0" xfId="0" applyFont="1" applyAlignment="1">
      <alignment horizontal="center"/>
    </xf>
    <xf numFmtId="0" fontId="19" fillId="0" borderId="0" xfId="0" applyFont="1" applyAlignment="1">
      <alignment horizontal="center"/>
    </xf>
    <xf numFmtId="0" fontId="4" fillId="0" borderId="1"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top" wrapText="1"/>
    </xf>
    <xf numFmtId="0" fontId="4" fillId="0" borderId="18" xfId="0"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center" vertical="center" wrapText="1"/>
    </xf>
    <xf numFmtId="0" fontId="4" fillId="0" borderId="23"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24"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top" wrapText="1"/>
    </xf>
    <xf numFmtId="0" fontId="3" fillId="0" borderId="3"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left" vertical="top" wrapText="1"/>
    </xf>
    <xf numFmtId="0" fontId="0" fillId="0" borderId="3" xfId="0" applyNumberFormat="1" applyFill="1" applyBorder="1" applyAlignment="1" applyProtection="1">
      <alignment horizontal="left" vertical="top" wrapText="1"/>
      <protection locked="0"/>
    </xf>
    <xf numFmtId="0" fontId="0" fillId="0" borderId="0" xfId="0" applyNumberFormat="1" applyFill="1" applyBorder="1" applyAlignment="1" applyProtection="1">
      <alignment horizontal="left" vertical="top" wrapText="1"/>
    </xf>
    <xf numFmtId="0" fontId="0" fillId="0" borderId="3" xfId="0" applyNumberFormat="1" applyFill="1" applyBorder="1" applyAlignment="1" applyProtection="1">
      <alignment horizontal="left" vertical="top" wrapText="1"/>
    </xf>
    <xf numFmtId="0" fontId="4" fillId="0" borderId="3"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0" fillId="0" borderId="0" xfId="0" applyNumberFormat="1" applyFill="1" applyBorder="1" applyAlignment="1" applyProtection="1">
      <alignment horizontal="left" vertical="top" wrapText="1"/>
      <protection locked="0"/>
    </xf>
    <xf numFmtId="0" fontId="4" fillId="0" borderId="13"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left" vertical="top" wrapText="1"/>
    </xf>
    <xf numFmtId="0" fontId="0" fillId="0" borderId="0" xfId="0" applyNumberFormat="1" applyFill="1" applyBorder="1" applyAlignment="1" applyProtection="1">
      <alignment horizontal="left" vertical="center" wrapText="1"/>
    </xf>
    <xf numFmtId="0" fontId="0" fillId="0" borderId="3" xfId="0" applyNumberFormat="1" applyFill="1" applyBorder="1" applyAlignment="1" applyProtection="1">
      <alignment horizontal="left" vertical="center" wrapText="1"/>
    </xf>
    <xf numFmtId="0" fontId="0" fillId="0" borderId="0" xfId="0" applyNumberFormat="1" applyFont="1" applyFill="1" applyBorder="1" applyAlignment="1" applyProtection="1">
      <alignment horizontal="left" vertical="center" wrapText="1"/>
    </xf>
    <xf numFmtId="0" fontId="0" fillId="0" borderId="3" xfId="0" applyNumberFormat="1" applyFont="1" applyFill="1" applyBorder="1" applyAlignment="1" applyProtection="1">
      <alignment horizontal="left" vertical="center" wrapText="1"/>
    </xf>
    <xf numFmtId="0" fontId="0" fillId="0" borderId="3" xfId="0" applyNumberFormat="1" applyFill="1" applyBorder="1" applyProtection="1"/>
    <xf numFmtId="0" fontId="0" fillId="0" borderId="0" xfId="0" applyNumberFormat="1" applyFont="1" applyFill="1" applyBorder="1" applyAlignment="1" applyProtection="1">
      <alignment horizontal="left" vertical="top" wrapText="1"/>
    </xf>
    <xf numFmtId="0" fontId="0" fillId="0" borderId="3"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6" fillId="0" borderId="13" xfId="0" applyNumberFormat="1" applyFont="1" applyFill="1" applyBorder="1" applyAlignment="1" applyProtection="1">
      <alignment horizontal="left" vertical="top" wrapText="1"/>
    </xf>
    <xf numFmtId="0" fontId="6" fillId="0" borderId="14" xfId="0" applyNumberFormat="1" applyFont="1" applyFill="1" applyBorder="1" applyAlignment="1" applyProtection="1">
      <alignment horizontal="left" vertical="top" wrapText="1"/>
    </xf>
    <xf numFmtId="0" fontId="4" fillId="0" borderId="7" xfId="0" applyNumberFormat="1" applyFont="1" applyFill="1" applyBorder="1" applyAlignment="1" applyProtection="1">
      <alignment horizontal="left" vertical="top" wrapText="1"/>
    </xf>
    <xf numFmtId="0" fontId="4" fillId="0" borderId="13"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5" fillId="2" borderId="4" xfId="0" applyNumberFormat="1" applyFont="1" applyFill="1" applyBorder="1" applyAlignment="1" applyProtection="1">
      <alignment horizontal="left" vertical="top" wrapText="1"/>
    </xf>
    <xf numFmtId="0" fontId="5" fillId="2" borderId="2" xfId="0" applyNumberFormat="1" applyFont="1" applyFill="1" applyBorder="1" applyAlignment="1" applyProtection="1">
      <alignment horizontal="left" vertical="top" wrapText="1"/>
    </xf>
    <xf numFmtId="0" fontId="4" fillId="3" borderId="25" xfId="0" applyNumberFormat="1" applyFont="1" applyFill="1" applyBorder="1" applyAlignment="1" applyProtection="1">
      <alignment horizontal="center" vertical="center"/>
    </xf>
    <xf numFmtId="0" fontId="4" fillId="3" borderId="21" xfId="0" applyNumberFormat="1" applyFont="1" applyFill="1" applyBorder="1" applyAlignment="1" applyProtection="1">
      <alignment horizontal="center" vertical="center"/>
    </xf>
    <xf numFmtId="0" fontId="4" fillId="3" borderId="4" xfId="0" applyNumberFormat="1" applyFont="1" applyFill="1" applyBorder="1" applyAlignment="1" applyProtection="1">
      <alignment horizontal="center" vertical="center"/>
    </xf>
    <xf numFmtId="0" fontId="4" fillId="3" borderId="25"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wrapText="1"/>
    </xf>
    <xf numFmtId="0" fontId="0" fillId="0" borderId="22" xfId="0" applyNumberFormat="1" applyFill="1" applyBorder="1" applyAlignment="1" applyProtection="1">
      <alignment horizontal="left" vertical="top" wrapText="1"/>
      <protection locked="0"/>
    </xf>
    <xf numFmtId="0" fontId="13" fillId="2" borderId="13" xfId="0" applyNumberFormat="1" applyFont="1" applyFill="1" applyBorder="1" applyAlignment="1" applyProtection="1">
      <alignment horizontal="left" vertical="top" wrapText="1"/>
    </xf>
    <xf numFmtId="0" fontId="13" fillId="2" borderId="14"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0" fontId="4" fillId="0" borderId="16"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left" vertical="top" wrapText="1"/>
    </xf>
    <xf numFmtId="0" fontId="14" fillId="0" borderId="14" xfId="0" applyNumberFormat="1" applyFont="1" applyFill="1" applyBorder="1" applyAlignment="1" applyProtection="1">
      <alignment horizontal="left" vertical="top" wrapText="1"/>
    </xf>
    <xf numFmtId="0" fontId="4" fillId="0" borderId="6"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left" vertical="top" wrapText="1"/>
    </xf>
    <xf numFmtId="0" fontId="3" fillId="0" borderId="12"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9" defaultPivotStyle="PivotStyleLight16"/>
  <colors>
    <mruColors>
      <color rgb="FF99CC00"/>
      <color rgb="FFFFE38B"/>
      <color rgb="FFFFD96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4"/>
  <sheetViews>
    <sheetView tabSelected="1" workbookViewId="0">
      <selection activeCell="J6" sqref="J6"/>
    </sheetView>
  </sheetViews>
  <sheetFormatPr defaultRowHeight="15" x14ac:dyDescent="0.25"/>
  <cols>
    <col min="1" max="1" width="4.42578125" style="43" customWidth="1"/>
    <col min="2" max="2" width="2.85546875" style="43" customWidth="1"/>
    <col min="3" max="3" width="3" style="43" customWidth="1"/>
    <col min="4" max="4" width="64.85546875" style="43" customWidth="1"/>
    <col min="5" max="5" width="7" style="43" customWidth="1"/>
    <col min="6" max="6" width="11.42578125" style="43" customWidth="1"/>
    <col min="7" max="7" width="10.85546875" style="43" customWidth="1"/>
    <col min="8" max="8" width="2.42578125" style="79" customWidth="1"/>
    <col min="9" max="9" width="27.28515625" style="43" customWidth="1"/>
    <col min="10" max="10" width="23.5703125" style="79" customWidth="1"/>
    <col min="12" max="12" width="9.140625" style="63"/>
  </cols>
  <sheetData>
    <row r="1" spans="1:12" s="167" customFormat="1" ht="12.75" x14ac:dyDescent="0.2">
      <c r="A1" s="162"/>
      <c r="B1" s="162"/>
      <c r="C1" s="162"/>
      <c r="D1" s="162"/>
      <c r="E1" s="162"/>
      <c r="F1" s="162"/>
      <c r="G1" s="163" t="s">
        <v>387</v>
      </c>
      <c r="H1" s="164" t="s">
        <v>388</v>
      </c>
      <c r="I1" s="165" t="s">
        <v>395</v>
      </c>
      <c r="J1" s="166"/>
      <c r="L1" s="168"/>
    </row>
    <row r="2" spans="1:12" s="167" customFormat="1" ht="12.75" x14ac:dyDescent="0.2">
      <c r="A2" s="169"/>
      <c r="B2" s="169"/>
      <c r="C2" s="169"/>
      <c r="D2" s="169"/>
      <c r="E2" s="169"/>
      <c r="F2" s="169"/>
      <c r="G2" s="169"/>
      <c r="H2" s="164"/>
      <c r="I2" s="165" t="s">
        <v>390</v>
      </c>
      <c r="J2" s="166"/>
      <c r="L2" s="168"/>
    </row>
    <row r="3" spans="1:12" s="167" customFormat="1" ht="12.75" x14ac:dyDescent="0.2">
      <c r="A3" s="169"/>
      <c r="B3" s="169"/>
      <c r="C3" s="169"/>
      <c r="D3" s="169"/>
      <c r="E3" s="169"/>
      <c r="F3" s="169"/>
      <c r="G3" s="169"/>
      <c r="H3" s="164"/>
      <c r="I3" s="165" t="s">
        <v>389</v>
      </c>
      <c r="J3" s="166"/>
      <c r="L3" s="168"/>
    </row>
    <row r="4" spans="1:12" x14ac:dyDescent="0.25">
      <c r="A4" s="17"/>
      <c r="B4" s="17"/>
      <c r="C4" s="17"/>
      <c r="D4" s="17"/>
      <c r="E4" s="17"/>
      <c r="F4" s="17"/>
      <c r="G4" s="17"/>
      <c r="H4" s="77"/>
      <c r="I4" s="1"/>
      <c r="J4" s="78"/>
    </row>
    <row r="5" spans="1:12" ht="18.75" x14ac:dyDescent="0.3">
      <c r="A5" s="20" t="s">
        <v>365</v>
      </c>
      <c r="B5" s="18"/>
      <c r="C5" s="18"/>
      <c r="D5" s="18"/>
      <c r="E5" s="18"/>
      <c r="F5" s="18"/>
      <c r="G5" s="125"/>
      <c r="H5" s="126"/>
      <c r="I5" s="19"/>
      <c r="J5" s="93"/>
    </row>
    <row r="6" spans="1:12" ht="18.75" x14ac:dyDescent="0.3">
      <c r="A6" s="19" t="s">
        <v>366</v>
      </c>
      <c r="B6" s="19"/>
      <c r="C6" s="19"/>
      <c r="D6" s="19"/>
      <c r="E6" s="19"/>
      <c r="F6" s="19"/>
      <c r="G6" s="19"/>
      <c r="H6" s="93"/>
      <c r="I6" s="19"/>
      <c r="J6" s="93"/>
    </row>
    <row r="7" spans="1:12" ht="18.75" x14ac:dyDescent="0.3">
      <c r="A7" s="19" t="s">
        <v>364</v>
      </c>
      <c r="B7" s="19"/>
      <c r="C7" s="19"/>
      <c r="D7" s="19"/>
      <c r="E7" s="19"/>
      <c r="F7" s="19"/>
      <c r="G7" s="19"/>
      <c r="H7" s="93"/>
      <c r="I7" s="19"/>
      <c r="J7" s="93"/>
    </row>
    <row r="8" spans="1:12" x14ac:dyDescent="0.25">
      <c r="A8" s="1" t="s">
        <v>363</v>
      </c>
      <c r="B8" s="1"/>
      <c r="C8" s="1"/>
      <c r="D8" s="1"/>
      <c r="E8" s="1"/>
      <c r="F8" s="1"/>
      <c r="G8" s="1"/>
      <c r="H8" s="78"/>
      <c r="I8" s="1"/>
      <c r="J8" s="78"/>
    </row>
    <row r="9" spans="1:12" x14ac:dyDescent="0.25">
      <c r="A9" s="1"/>
      <c r="B9" s="1"/>
      <c r="C9" s="1"/>
      <c r="D9" s="1"/>
      <c r="E9" s="1"/>
      <c r="F9" s="1"/>
      <c r="G9" s="1"/>
      <c r="H9" s="78"/>
      <c r="I9" s="1"/>
      <c r="J9" s="78"/>
    </row>
    <row r="10" spans="1:12" ht="19.5" customHeight="1" x14ac:dyDescent="0.25">
      <c r="A10" s="174" t="s">
        <v>0</v>
      </c>
      <c r="B10" s="174" t="s">
        <v>391</v>
      </c>
      <c r="C10" s="174"/>
      <c r="D10" s="174"/>
      <c r="E10" s="176" t="s">
        <v>2</v>
      </c>
      <c r="F10" s="178" t="s">
        <v>3</v>
      </c>
      <c r="G10" s="175" t="s">
        <v>4</v>
      </c>
      <c r="H10" s="181" t="s">
        <v>298</v>
      </c>
      <c r="I10" s="182"/>
      <c r="J10" s="185" t="s">
        <v>362</v>
      </c>
    </row>
    <row r="11" spans="1:12" ht="25.5" customHeight="1" x14ac:dyDescent="0.25">
      <c r="A11" s="175"/>
      <c r="B11" s="175"/>
      <c r="C11" s="175"/>
      <c r="D11" s="175"/>
      <c r="E11" s="177"/>
      <c r="F11" s="179"/>
      <c r="G11" s="180"/>
      <c r="H11" s="183"/>
      <c r="I11" s="184"/>
      <c r="J11" s="186"/>
    </row>
    <row r="12" spans="1:12" ht="16.5" customHeight="1" x14ac:dyDescent="0.25">
      <c r="A12" s="159">
        <v>1</v>
      </c>
      <c r="B12" s="216">
        <v>2</v>
      </c>
      <c r="C12" s="217"/>
      <c r="D12" s="218"/>
      <c r="E12" s="160">
        <v>3</v>
      </c>
      <c r="F12" s="161">
        <v>4</v>
      </c>
      <c r="G12" s="159">
        <v>5</v>
      </c>
      <c r="H12" s="219">
        <v>6</v>
      </c>
      <c r="I12" s="220"/>
      <c r="J12" s="159">
        <v>7</v>
      </c>
    </row>
    <row r="13" spans="1:12" ht="18.75" x14ac:dyDescent="0.25">
      <c r="A13" s="57" t="s">
        <v>5</v>
      </c>
      <c r="B13" s="187" t="s">
        <v>6</v>
      </c>
      <c r="C13" s="187"/>
      <c r="D13" s="188"/>
      <c r="E13" s="58"/>
      <c r="F13" s="6"/>
      <c r="G13" s="158"/>
      <c r="H13" s="88"/>
      <c r="I13" s="6"/>
      <c r="J13" s="6"/>
    </row>
    <row r="14" spans="1:12" x14ac:dyDescent="0.25">
      <c r="A14" s="25" t="s">
        <v>7</v>
      </c>
      <c r="B14" s="189" t="s">
        <v>8</v>
      </c>
      <c r="C14" s="189"/>
      <c r="D14" s="190"/>
      <c r="E14" s="116"/>
      <c r="F14" s="4"/>
      <c r="G14" s="25"/>
      <c r="H14" s="81"/>
      <c r="I14" s="191" t="s">
        <v>324</v>
      </c>
      <c r="J14" s="92" t="s">
        <v>347</v>
      </c>
      <c r="L14" s="63">
        <v>1</v>
      </c>
    </row>
    <row r="15" spans="1:12" ht="30" customHeight="1" x14ac:dyDescent="0.25">
      <c r="A15" s="25" t="s">
        <v>9</v>
      </c>
      <c r="B15" s="189" t="s">
        <v>10</v>
      </c>
      <c r="C15" s="189"/>
      <c r="D15" s="190"/>
      <c r="E15" s="29"/>
      <c r="F15" s="124"/>
      <c r="G15" s="40"/>
      <c r="H15" s="114"/>
      <c r="I15" s="191"/>
      <c r="J15" s="124"/>
    </row>
    <row r="16" spans="1:12" x14ac:dyDescent="0.25">
      <c r="A16" s="25"/>
      <c r="B16" s="114" t="s">
        <v>11</v>
      </c>
      <c r="C16" s="192" t="s">
        <v>12</v>
      </c>
      <c r="D16" s="193"/>
      <c r="E16" s="194">
        <v>30</v>
      </c>
      <c r="F16" s="111"/>
      <c r="G16" s="128"/>
      <c r="H16" s="82"/>
      <c r="I16" s="124"/>
      <c r="J16" s="124"/>
    </row>
    <row r="17" spans="1:12" x14ac:dyDescent="0.25">
      <c r="A17" s="25"/>
      <c r="B17" s="114" t="s">
        <v>13</v>
      </c>
      <c r="C17" s="192" t="s">
        <v>14</v>
      </c>
      <c r="D17" s="193"/>
      <c r="E17" s="194"/>
      <c r="F17" s="124"/>
      <c r="G17" s="40"/>
      <c r="H17" s="114"/>
      <c r="I17" s="124"/>
      <c r="J17" s="124"/>
    </row>
    <row r="18" spans="1:12" x14ac:dyDescent="0.25">
      <c r="A18" s="25"/>
      <c r="B18" s="114" t="s">
        <v>15</v>
      </c>
      <c r="C18" s="192" t="s">
        <v>16</v>
      </c>
      <c r="D18" s="193"/>
      <c r="E18" s="194"/>
      <c r="F18" s="124"/>
      <c r="G18" s="40"/>
      <c r="H18" s="114"/>
      <c r="I18" s="124"/>
      <c r="J18" s="124"/>
    </row>
    <row r="19" spans="1:12" x14ac:dyDescent="0.25">
      <c r="A19" s="25"/>
      <c r="B19" s="189" t="s">
        <v>17</v>
      </c>
      <c r="C19" s="189"/>
      <c r="D19" s="190"/>
      <c r="E19" s="29"/>
      <c r="F19" s="124"/>
      <c r="G19" s="40"/>
      <c r="H19" s="114"/>
      <c r="I19" s="124"/>
      <c r="J19" s="124"/>
    </row>
    <row r="20" spans="1:12" x14ac:dyDescent="0.25">
      <c r="A20" s="37"/>
      <c r="B20" s="198" t="s">
        <v>19</v>
      </c>
      <c r="C20" s="198"/>
      <c r="D20" s="199"/>
      <c r="E20" s="38">
        <v>30</v>
      </c>
      <c r="F20" s="11"/>
      <c r="G20" s="129"/>
      <c r="H20" s="83"/>
      <c r="I20" s="11"/>
      <c r="J20" s="11"/>
    </row>
    <row r="21" spans="1:12" x14ac:dyDescent="0.25">
      <c r="A21" s="25" t="s">
        <v>18</v>
      </c>
      <c r="B21" s="189" t="s">
        <v>305</v>
      </c>
      <c r="C21" s="189"/>
      <c r="D21" s="190"/>
      <c r="E21" s="116"/>
      <c r="F21" s="4"/>
      <c r="G21" s="118"/>
      <c r="H21" s="117"/>
      <c r="I21" s="124"/>
      <c r="J21" s="92"/>
    </row>
    <row r="22" spans="1:12" x14ac:dyDescent="0.25">
      <c r="A22" s="25" t="s">
        <v>20</v>
      </c>
      <c r="B22" s="189" t="s">
        <v>21</v>
      </c>
      <c r="C22" s="189"/>
      <c r="D22" s="190"/>
      <c r="E22" s="29"/>
      <c r="F22" s="124"/>
      <c r="G22" s="115"/>
      <c r="H22" s="114"/>
      <c r="I22" s="124"/>
      <c r="J22" s="124"/>
    </row>
    <row r="23" spans="1:12" ht="47.25" customHeight="1" x14ac:dyDescent="0.25">
      <c r="A23" s="40"/>
      <c r="B23" s="114" t="s">
        <v>7</v>
      </c>
      <c r="C23" s="192" t="s">
        <v>22</v>
      </c>
      <c r="D23" s="193"/>
      <c r="E23" s="116">
        <v>20</v>
      </c>
      <c r="F23" s="41"/>
      <c r="G23" s="128"/>
      <c r="H23" s="82"/>
      <c r="I23" s="124" t="s">
        <v>302</v>
      </c>
      <c r="J23" s="92" t="s">
        <v>347</v>
      </c>
      <c r="L23" s="63">
        <v>2</v>
      </c>
    </row>
    <row r="24" spans="1:12" x14ac:dyDescent="0.25">
      <c r="A24" s="40"/>
      <c r="B24" s="114"/>
      <c r="C24" s="114" t="s">
        <v>11</v>
      </c>
      <c r="D24" s="115" t="s">
        <v>23</v>
      </c>
      <c r="E24" s="29"/>
      <c r="F24" s="124"/>
      <c r="G24" s="115"/>
      <c r="H24" s="114"/>
      <c r="I24" s="124"/>
      <c r="J24" s="124"/>
    </row>
    <row r="25" spans="1:12" x14ac:dyDescent="0.25">
      <c r="A25" s="40"/>
      <c r="B25" s="114"/>
      <c r="C25" s="114" t="s">
        <v>13</v>
      </c>
      <c r="D25" s="115" t="s">
        <v>24</v>
      </c>
      <c r="E25" s="29"/>
      <c r="F25" s="124"/>
      <c r="G25" s="115"/>
      <c r="H25" s="114"/>
      <c r="I25" s="124"/>
      <c r="J25" s="124"/>
    </row>
    <row r="26" spans="1:12" x14ac:dyDescent="0.25">
      <c r="A26" s="40"/>
      <c r="B26" s="114"/>
      <c r="C26" s="114" t="s">
        <v>15</v>
      </c>
      <c r="D26" s="115" t="s">
        <v>25</v>
      </c>
      <c r="E26" s="29"/>
      <c r="F26" s="124"/>
      <c r="G26" s="115"/>
      <c r="H26" s="114"/>
      <c r="I26" s="124"/>
      <c r="J26" s="124"/>
    </row>
    <row r="27" spans="1:12" x14ac:dyDescent="0.25">
      <c r="A27" s="40"/>
      <c r="B27" s="114"/>
      <c r="C27" s="114" t="s">
        <v>26</v>
      </c>
      <c r="D27" s="115" t="s">
        <v>27</v>
      </c>
      <c r="E27" s="29"/>
      <c r="F27" s="124"/>
      <c r="G27" s="115"/>
      <c r="H27" s="114"/>
      <c r="I27" s="124"/>
      <c r="J27" s="124"/>
    </row>
    <row r="28" spans="1:12" x14ac:dyDescent="0.25">
      <c r="A28" s="40"/>
      <c r="B28" s="114"/>
      <c r="C28" s="114" t="s">
        <v>28</v>
      </c>
      <c r="D28" s="115" t="s">
        <v>29</v>
      </c>
      <c r="E28" s="29"/>
      <c r="F28" s="124"/>
      <c r="G28" s="115"/>
      <c r="H28" s="114"/>
      <c r="I28" s="124"/>
      <c r="J28" s="124"/>
    </row>
    <row r="29" spans="1:12" x14ac:dyDescent="0.25">
      <c r="A29" s="40"/>
      <c r="B29" s="114"/>
      <c r="C29" s="114" t="s">
        <v>30</v>
      </c>
      <c r="D29" s="115" t="s">
        <v>31</v>
      </c>
      <c r="E29" s="29"/>
      <c r="F29" s="124"/>
      <c r="G29" s="115"/>
      <c r="H29" s="114"/>
      <c r="I29" s="124"/>
      <c r="J29" s="124"/>
    </row>
    <row r="30" spans="1:12" x14ac:dyDescent="0.25">
      <c r="A30" s="40"/>
      <c r="B30" s="114"/>
      <c r="C30" s="114" t="s">
        <v>32</v>
      </c>
      <c r="D30" s="115" t="s">
        <v>33</v>
      </c>
      <c r="E30" s="29"/>
      <c r="F30" s="124"/>
      <c r="G30" s="115"/>
      <c r="H30" s="114"/>
      <c r="I30" s="124"/>
      <c r="J30" s="124"/>
    </row>
    <row r="31" spans="1:12" x14ac:dyDescent="0.25">
      <c r="A31" s="40"/>
      <c r="B31" s="114"/>
      <c r="C31" s="114" t="s">
        <v>34</v>
      </c>
      <c r="D31" s="115" t="s">
        <v>35</v>
      </c>
      <c r="E31" s="29"/>
      <c r="F31" s="124"/>
      <c r="G31" s="115"/>
      <c r="H31" s="114"/>
      <c r="I31" s="124"/>
      <c r="J31" s="124"/>
    </row>
    <row r="32" spans="1:12" x14ac:dyDescent="0.25">
      <c r="A32" s="40"/>
      <c r="B32" s="114"/>
      <c r="C32" s="114" t="s">
        <v>36</v>
      </c>
      <c r="D32" s="115" t="s">
        <v>37</v>
      </c>
      <c r="E32" s="29"/>
      <c r="F32" s="124"/>
      <c r="G32" s="115"/>
      <c r="H32" s="114"/>
      <c r="I32" s="124"/>
      <c r="J32" s="124"/>
    </row>
    <row r="33" spans="1:12" x14ac:dyDescent="0.25">
      <c r="A33" s="40"/>
      <c r="B33" s="114"/>
      <c r="C33" s="114" t="s">
        <v>38</v>
      </c>
      <c r="D33" s="115" t="s">
        <v>39</v>
      </c>
      <c r="E33" s="29"/>
      <c r="F33" s="124"/>
      <c r="G33" s="115"/>
      <c r="H33" s="114"/>
      <c r="I33" s="124"/>
      <c r="J33" s="124"/>
    </row>
    <row r="34" spans="1:12" x14ac:dyDescent="0.25">
      <c r="A34" s="40"/>
      <c r="B34" s="114"/>
      <c r="C34" s="200" t="s">
        <v>299</v>
      </c>
      <c r="D34" s="201"/>
      <c r="E34" s="29"/>
      <c r="F34" s="124"/>
      <c r="G34" s="115"/>
      <c r="H34" s="114"/>
      <c r="I34" s="124"/>
      <c r="J34" s="124"/>
    </row>
    <row r="35" spans="1:12" ht="29.25" customHeight="1" x14ac:dyDescent="0.25">
      <c r="A35" s="40"/>
      <c r="B35" s="114"/>
      <c r="C35" s="195" t="s">
        <v>244</v>
      </c>
      <c r="D35" s="196"/>
      <c r="E35" s="29"/>
      <c r="F35" s="124"/>
      <c r="G35" s="40"/>
      <c r="H35" s="114"/>
      <c r="I35" s="124"/>
      <c r="J35" s="124"/>
    </row>
    <row r="36" spans="1:12" x14ac:dyDescent="0.25">
      <c r="A36" s="25" t="s">
        <v>40</v>
      </c>
      <c r="B36" s="189" t="s">
        <v>41</v>
      </c>
      <c r="C36" s="189"/>
      <c r="D36" s="190"/>
      <c r="E36" s="116"/>
      <c r="F36" s="124"/>
      <c r="G36" s="40"/>
      <c r="H36" s="114"/>
      <c r="I36" s="124"/>
      <c r="J36" s="92"/>
    </row>
    <row r="37" spans="1:12" ht="91.5" customHeight="1" x14ac:dyDescent="0.25">
      <c r="A37" s="40"/>
      <c r="B37" s="114" t="s">
        <v>7</v>
      </c>
      <c r="C37" s="192" t="s">
        <v>42</v>
      </c>
      <c r="D37" s="193"/>
      <c r="E37" s="116">
        <v>20</v>
      </c>
      <c r="F37" s="42"/>
      <c r="G37" s="128"/>
      <c r="H37" s="82"/>
      <c r="I37" s="124" t="s">
        <v>306</v>
      </c>
      <c r="J37" s="92" t="s">
        <v>347</v>
      </c>
      <c r="L37" s="63">
        <v>3</v>
      </c>
    </row>
    <row r="38" spans="1:12" x14ac:dyDescent="0.25">
      <c r="A38" s="40"/>
      <c r="B38" s="114"/>
      <c r="C38" s="114" t="s">
        <v>11</v>
      </c>
      <c r="D38" s="115" t="s">
        <v>23</v>
      </c>
      <c r="E38" s="116"/>
      <c r="F38" s="124"/>
      <c r="G38" s="40"/>
      <c r="H38" s="114"/>
      <c r="I38" s="191" t="s">
        <v>303</v>
      </c>
      <c r="J38" s="124"/>
    </row>
    <row r="39" spans="1:12" ht="15" customHeight="1" x14ac:dyDescent="0.25">
      <c r="A39" s="40"/>
      <c r="B39" s="114"/>
      <c r="C39" s="114" t="s">
        <v>13</v>
      </c>
      <c r="D39" s="115" t="s">
        <v>24</v>
      </c>
      <c r="E39" s="116"/>
      <c r="F39" s="124"/>
      <c r="G39" s="40"/>
      <c r="H39" s="114"/>
      <c r="I39" s="191"/>
      <c r="J39" s="124"/>
    </row>
    <row r="40" spans="1:12" x14ac:dyDescent="0.25">
      <c r="A40" s="40"/>
      <c r="B40" s="114"/>
      <c r="C40" s="114" t="s">
        <v>15</v>
      </c>
      <c r="D40" s="115" t="s">
        <v>25</v>
      </c>
      <c r="E40" s="116"/>
      <c r="F40" s="124"/>
      <c r="G40" s="115"/>
      <c r="H40" s="114"/>
      <c r="I40" s="191"/>
      <c r="J40" s="124"/>
    </row>
    <row r="41" spans="1:12" x14ac:dyDescent="0.25">
      <c r="A41" s="40"/>
      <c r="B41" s="114"/>
      <c r="C41" s="114" t="s">
        <v>26</v>
      </c>
      <c r="D41" s="115" t="s">
        <v>27</v>
      </c>
      <c r="E41" s="116"/>
      <c r="F41" s="124"/>
      <c r="G41" s="115"/>
      <c r="H41" s="114"/>
      <c r="I41" s="197"/>
      <c r="J41" s="64"/>
    </row>
    <row r="42" spans="1:12" x14ac:dyDescent="0.25">
      <c r="A42" s="40"/>
      <c r="B42" s="114"/>
      <c r="C42" s="114" t="s">
        <v>28</v>
      </c>
      <c r="D42" s="115" t="s">
        <v>29</v>
      </c>
      <c r="E42" s="116"/>
      <c r="F42" s="124"/>
      <c r="G42" s="115"/>
      <c r="H42" s="114"/>
      <c r="I42" s="197"/>
      <c r="J42" s="64"/>
    </row>
    <row r="43" spans="1:12" x14ac:dyDescent="0.25">
      <c r="A43" s="40"/>
      <c r="B43" s="114"/>
      <c r="C43" s="114" t="s">
        <v>30</v>
      </c>
      <c r="D43" s="115" t="s">
        <v>31</v>
      </c>
      <c r="E43" s="116"/>
      <c r="F43" s="124"/>
      <c r="G43" s="115"/>
      <c r="H43" s="114"/>
      <c r="I43" s="197"/>
      <c r="J43" s="64"/>
    </row>
    <row r="44" spans="1:12" x14ac:dyDescent="0.25">
      <c r="A44" s="40"/>
      <c r="B44" s="114"/>
      <c r="C44" s="114" t="s">
        <v>32</v>
      </c>
      <c r="D44" s="115" t="s">
        <v>33</v>
      </c>
      <c r="E44" s="116"/>
      <c r="F44" s="124"/>
      <c r="G44" s="115"/>
      <c r="H44" s="114"/>
      <c r="I44" s="113" t="s">
        <v>300</v>
      </c>
      <c r="J44" s="64"/>
    </row>
    <row r="45" spans="1:12" x14ac:dyDescent="0.25">
      <c r="A45" s="40"/>
      <c r="B45" s="114"/>
      <c r="C45" s="114" t="s">
        <v>34</v>
      </c>
      <c r="D45" s="115" t="s">
        <v>35</v>
      </c>
      <c r="E45" s="116"/>
      <c r="F45" s="124"/>
      <c r="G45" s="115"/>
      <c r="H45" s="114"/>
      <c r="I45" s="90"/>
      <c r="J45" s="64"/>
    </row>
    <row r="46" spans="1:12" ht="17.25" customHeight="1" x14ac:dyDescent="0.25">
      <c r="A46" s="40"/>
      <c r="B46" s="114"/>
      <c r="C46" s="114" t="s">
        <v>36</v>
      </c>
      <c r="D46" s="115" t="s">
        <v>37</v>
      </c>
      <c r="E46" s="116"/>
      <c r="F46" s="124"/>
      <c r="G46" s="115"/>
      <c r="H46" s="114"/>
      <c r="I46" s="113" t="s">
        <v>301</v>
      </c>
      <c r="J46" s="64"/>
    </row>
    <row r="47" spans="1:12" x14ac:dyDescent="0.25">
      <c r="A47" s="40"/>
      <c r="B47" s="114"/>
      <c r="C47" s="114" t="s">
        <v>38</v>
      </c>
      <c r="D47" s="115" t="s">
        <v>39</v>
      </c>
      <c r="E47" s="116"/>
      <c r="F47" s="124"/>
      <c r="G47" s="115"/>
      <c r="H47" s="114"/>
      <c r="I47" s="113"/>
      <c r="J47" s="64"/>
    </row>
    <row r="48" spans="1:12" ht="46.5" customHeight="1" x14ac:dyDescent="0.25">
      <c r="A48" s="40"/>
      <c r="B48" s="114"/>
      <c r="C48" s="192" t="s">
        <v>43</v>
      </c>
      <c r="D48" s="193"/>
      <c r="E48" s="116"/>
      <c r="F48" s="124"/>
      <c r="G48" s="40"/>
      <c r="H48" s="114"/>
      <c r="I48" s="113"/>
      <c r="J48" s="64"/>
    </row>
    <row r="49" spans="1:12" x14ac:dyDescent="0.25">
      <c r="A49" s="25" t="s">
        <v>44</v>
      </c>
      <c r="B49" s="189" t="s">
        <v>45</v>
      </c>
      <c r="C49" s="189"/>
      <c r="D49" s="190"/>
      <c r="E49" s="29"/>
      <c r="F49" s="7"/>
      <c r="G49" s="40"/>
      <c r="H49" s="114"/>
      <c r="I49" s="113"/>
      <c r="J49" s="92"/>
    </row>
    <row r="50" spans="1:12" ht="93.75" customHeight="1" x14ac:dyDescent="0.25">
      <c r="A50" s="40"/>
      <c r="B50" s="114" t="s">
        <v>7</v>
      </c>
      <c r="C50" s="192" t="s">
        <v>304</v>
      </c>
      <c r="D50" s="193"/>
      <c r="E50" s="116">
        <v>20</v>
      </c>
      <c r="F50" s="41"/>
      <c r="G50" s="128"/>
      <c r="H50" s="82" t="s">
        <v>311</v>
      </c>
      <c r="I50" s="113" t="s">
        <v>325</v>
      </c>
      <c r="J50" s="92" t="s">
        <v>347</v>
      </c>
      <c r="L50" s="63">
        <v>4</v>
      </c>
    </row>
    <row r="51" spans="1:12" ht="108" customHeight="1" x14ac:dyDescent="0.25">
      <c r="A51" s="40"/>
      <c r="B51" s="114"/>
      <c r="C51" s="114"/>
      <c r="D51" s="115"/>
      <c r="E51" s="116"/>
      <c r="F51" s="41"/>
      <c r="G51" s="128"/>
      <c r="H51" s="82" t="s">
        <v>312</v>
      </c>
      <c r="I51" s="113" t="s">
        <v>310</v>
      </c>
      <c r="J51" s="64"/>
      <c r="L51" s="63">
        <v>5</v>
      </c>
    </row>
    <row r="52" spans="1:12" ht="108" customHeight="1" x14ac:dyDescent="0.25">
      <c r="A52" s="40"/>
      <c r="B52" s="114"/>
      <c r="C52" s="114"/>
      <c r="D52" s="115"/>
      <c r="E52" s="116"/>
      <c r="F52" s="41"/>
      <c r="G52" s="36"/>
      <c r="H52" s="82" t="s">
        <v>313</v>
      </c>
      <c r="I52" s="113" t="s">
        <v>55</v>
      </c>
      <c r="J52" s="64"/>
      <c r="L52" s="63">
        <v>6</v>
      </c>
    </row>
    <row r="53" spans="1:12" x14ac:dyDescent="0.25">
      <c r="A53" s="40"/>
      <c r="B53" s="114"/>
      <c r="C53" s="189" t="s">
        <v>46</v>
      </c>
      <c r="D53" s="190"/>
      <c r="E53" s="116"/>
      <c r="F53" s="8"/>
      <c r="G53" s="115"/>
      <c r="H53" s="114"/>
      <c r="I53" s="113"/>
      <c r="J53" s="64"/>
    </row>
    <row r="54" spans="1:12" ht="32.25" customHeight="1" x14ac:dyDescent="0.25">
      <c r="A54" s="40"/>
      <c r="B54" s="114" t="s">
        <v>18</v>
      </c>
      <c r="C54" s="192" t="s">
        <v>47</v>
      </c>
      <c r="D54" s="193"/>
      <c r="E54" s="29"/>
      <c r="F54" s="124"/>
      <c r="G54" s="115"/>
      <c r="H54" s="114"/>
      <c r="I54" s="90"/>
      <c r="J54" s="92" t="s">
        <v>347</v>
      </c>
    </row>
    <row r="55" spans="1:12" ht="105" x14ac:dyDescent="0.25">
      <c r="A55" s="40"/>
      <c r="B55" s="114"/>
      <c r="C55" s="114" t="s">
        <v>11</v>
      </c>
      <c r="D55" s="115" t="s">
        <v>48</v>
      </c>
      <c r="E55" s="194">
        <v>15</v>
      </c>
      <c r="F55" s="34"/>
      <c r="G55" s="128"/>
      <c r="H55" s="82"/>
      <c r="I55" s="113" t="s">
        <v>326</v>
      </c>
      <c r="J55" s="64"/>
      <c r="L55" s="63">
        <v>7</v>
      </c>
    </row>
    <row r="56" spans="1:12" x14ac:dyDescent="0.25">
      <c r="A56" s="40"/>
      <c r="B56" s="114"/>
      <c r="C56" s="114" t="s">
        <v>13</v>
      </c>
      <c r="D56" s="115" t="s">
        <v>49</v>
      </c>
      <c r="E56" s="194"/>
      <c r="F56" s="124"/>
      <c r="G56" s="40"/>
      <c r="H56" s="114"/>
      <c r="I56" s="113"/>
      <c r="J56" s="64"/>
    </row>
    <row r="57" spans="1:12" x14ac:dyDescent="0.25">
      <c r="A57" s="40"/>
      <c r="B57" s="114"/>
      <c r="C57" s="114" t="s">
        <v>15</v>
      </c>
      <c r="D57" s="115" t="s">
        <v>16</v>
      </c>
      <c r="E57" s="194"/>
      <c r="F57" s="124"/>
      <c r="G57" s="40"/>
      <c r="H57" s="114"/>
      <c r="I57" s="113"/>
      <c r="J57" s="64"/>
    </row>
    <row r="58" spans="1:12" x14ac:dyDescent="0.25">
      <c r="A58" s="40"/>
      <c r="B58" s="114"/>
      <c r="C58" s="189" t="s">
        <v>50</v>
      </c>
      <c r="D58" s="190"/>
      <c r="E58" s="29"/>
      <c r="F58" s="124"/>
      <c r="G58" s="40"/>
      <c r="H58" s="114"/>
      <c r="I58" s="113"/>
      <c r="J58" s="64"/>
    </row>
    <row r="59" spans="1:12" ht="45" customHeight="1" x14ac:dyDescent="0.25">
      <c r="A59" s="40"/>
      <c r="B59" s="114" t="s">
        <v>51</v>
      </c>
      <c r="C59" s="192" t="s">
        <v>52</v>
      </c>
      <c r="D59" s="193"/>
      <c r="E59" s="29"/>
      <c r="F59" s="124"/>
      <c r="G59" s="40"/>
      <c r="H59" s="114"/>
      <c r="I59" s="191" t="s">
        <v>327</v>
      </c>
      <c r="J59" s="92" t="s">
        <v>347</v>
      </c>
      <c r="L59" s="63">
        <v>8</v>
      </c>
    </row>
    <row r="60" spans="1:12" ht="15" customHeight="1" x14ac:dyDescent="0.25">
      <c r="A60" s="40"/>
      <c r="B60" s="114"/>
      <c r="C60" s="114" t="s">
        <v>11</v>
      </c>
      <c r="D60" s="115" t="s">
        <v>53</v>
      </c>
      <c r="E60" s="194">
        <v>15</v>
      </c>
      <c r="F60" s="34"/>
      <c r="G60" s="128"/>
      <c r="H60" s="82"/>
      <c r="I60" s="191"/>
      <c r="J60" s="92"/>
    </row>
    <row r="61" spans="1:12" x14ac:dyDescent="0.25">
      <c r="A61" s="40"/>
      <c r="B61" s="114"/>
      <c r="C61" s="114" t="s">
        <v>13</v>
      </c>
      <c r="D61" s="115" t="s">
        <v>16</v>
      </c>
      <c r="E61" s="194"/>
      <c r="F61" s="124"/>
      <c r="G61" s="40"/>
      <c r="H61" s="114"/>
      <c r="I61" s="191"/>
      <c r="J61" s="64"/>
    </row>
    <row r="62" spans="1:12" ht="21.75" customHeight="1" x14ac:dyDescent="0.25">
      <c r="A62" s="40"/>
      <c r="B62" s="114"/>
      <c r="C62" s="189" t="s">
        <v>54</v>
      </c>
      <c r="D62" s="190"/>
      <c r="E62" s="29"/>
      <c r="F62" s="124"/>
      <c r="G62" s="40"/>
      <c r="H62" s="114"/>
      <c r="I62" s="191"/>
      <c r="J62" s="64"/>
    </row>
    <row r="63" spans="1:12" ht="15" customHeight="1" x14ac:dyDescent="0.25">
      <c r="A63" s="40"/>
      <c r="B63" s="189" t="s">
        <v>56</v>
      </c>
      <c r="C63" s="189"/>
      <c r="D63" s="190"/>
      <c r="E63" s="116">
        <v>50</v>
      </c>
      <c r="F63" s="124"/>
      <c r="G63" s="29"/>
      <c r="H63" s="84"/>
      <c r="I63" s="191"/>
      <c r="J63" s="64"/>
    </row>
    <row r="64" spans="1:12" ht="17.25" customHeight="1" x14ac:dyDescent="0.25">
      <c r="A64" s="37"/>
      <c r="B64" s="198" t="s">
        <v>57</v>
      </c>
      <c r="C64" s="198"/>
      <c r="D64" s="199"/>
      <c r="E64" s="38">
        <v>90</v>
      </c>
      <c r="F64" s="11"/>
      <c r="G64" s="29"/>
      <c r="H64" s="83"/>
      <c r="I64" s="100"/>
      <c r="J64" s="106"/>
    </row>
    <row r="65" spans="1:12" ht="19.5" customHeight="1" x14ac:dyDescent="0.25">
      <c r="A65" s="25" t="s">
        <v>51</v>
      </c>
      <c r="B65" s="189" t="s">
        <v>58</v>
      </c>
      <c r="C65" s="189"/>
      <c r="D65" s="190"/>
      <c r="E65" s="116"/>
      <c r="F65" s="4"/>
      <c r="G65" s="130"/>
      <c r="H65" s="117"/>
      <c r="I65" s="113"/>
      <c r="J65" s="133"/>
    </row>
    <row r="66" spans="1:12" ht="32.25" customHeight="1" x14ac:dyDescent="0.25">
      <c r="A66" s="25" t="s">
        <v>59</v>
      </c>
      <c r="B66" s="192" t="s">
        <v>60</v>
      </c>
      <c r="C66" s="192"/>
      <c r="D66" s="193"/>
      <c r="E66" s="29"/>
      <c r="F66" s="124"/>
      <c r="G66" s="40"/>
      <c r="H66" s="114"/>
      <c r="I66" s="113"/>
      <c r="J66" s="64"/>
    </row>
    <row r="67" spans="1:12" ht="60" x14ac:dyDescent="0.25">
      <c r="A67" s="25"/>
      <c r="B67" s="114" t="s">
        <v>7</v>
      </c>
      <c r="C67" s="192" t="s">
        <v>61</v>
      </c>
      <c r="D67" s="193"/>
      <c r="E67" s="29">
        <v>20</v>
      </c>
      <c r="F67" s="41"/>
      <c r="G67" s="128"/>
      <c r="H67" s="82"/>
      <c r="I67" s="113" t="s">
        <v>328</v>
      </c>
      <c r="J67" s="92" t="s">
        <v>347</v>
      </c>
      <c r="L67" s="63">
        <v>9</v>
      </c>
    </row>
    <row r="68" spans="1:12" ht="29.25" customHeight="1" x14ac:dyDescent="0.25">
      <c r="A68" s="40" t="s">
        <v>62</v>
      </c>
      <c r="B68" s="192" t="s">
        <v>63</v>
      </c>
      <c r="C68" s="192"/>
      <c r="D68" s="193"/>
      <c r="E68" s="29"/>
      <c r="F68" s="15"/>
      <c r="G68" s="40"/>
      <c r="H68" s="114"/>
      <c r="I68" s="113"/>
      <c r="J68" s="92"/>
    </row>
    <row r="69" spans="1:12" ht="75" x14ac:dyDescent="0.25">
      <c r="A69" s="40"/>
      <c r="B69" s="114" t="s">
        <v>7</v>
      </c>
      <c r="C69" s="192" t="s">
        <v>64</v>
      </c>
      <c r="D69" s="193"/>
      <c r="E69" s="29">
        <v>20</v>
      </c>
      <c r="F69" s="41"/>
      <c r="G69" s="128"/>
      <c r="H69" s="82"/>
      <c r="I69" s="113" t="s">
        <v>329</v>
      </c>
      <c r="J69" s="92" t="s">
        <v>347</v>
      </c>
      <c r="L69" s="63">
        <v>10</v>
      </c>
    </row>
    <row r="70" spans="1:12" x14ac:dyDescent="0.25">
      <c r="A70" s="25" t="s">
        <v>65</v>
      </c>
      <c r="B70" s="192" t="s">
        <v>66</v>
      </c>
      <c r="C70" s="192"/>
      <c r="D70" s="193"/>
      <c r="E70" s="116"/>
      <c r="F70" s="15"/>
      <c r="G70" s="40"/>
      <c r="H70" s="114"/>
      <c r="I70" s="113"/>
      <c r="J70" s="64"/>
    </row>
    <row r="71" spans="1:12" ht="75.75" customHeight="1" x14ac:dyDescent="0.25">
      <c r="A71" s="25"/>
      <c r="B71" s="114" t="s">
        <v>7</v>
      </c>
      <c r="C71" s="192" t="s">
        <v>67</v>
      </c>
      <c r="D71" s="193"/>
      <c r="E71" s="28">
        <v>10</v>
      </c>
      <c r="F71" s="41"/>
      <c r="G71" s="128"/>
      <c r="H71" s="82"/>
      <c r="I71" s="113" t="s">
        <v>330</v>
      </c>
      <c r="J71" s="170" t="s">
        <v>371</v>
      </c>
      <c r="L71" s="63">
        <v>11</v>
      </c>
    </row>
    <row r="72" spans="1:12" x14ac:dyDescent="0.25">
      <c r="A72" s="40" t="s">
        <v>68</v>
      </c>
      <c r="B72" s="189" t="s">
        <v>69</v>
      </c>
      <c r="C72" s="189"/>
      <c r="D72" s="190"/>
      <c r="E72" s="29"/>
      <c r="F72" s="124"/>
      <c r="G72" s="40"/>
      <c r="H72" s="114"/>
      <c r="I72" s="113"/>
      <c r="J72" s="64"/>
    </row>
    <row r="73" spans="1:12" ht="75" x14ac:dyDescent="0.25">
      <c r="A73" s="40"/>
      <c r="B73" s="114" t="s">
        <v>7</v>
      </c>
      <c r="C73" s="192" t="s">
        <v>70</v>
      </c>
      <c r="D73" s="193"/>
      <c r="E73" s="29">
        <v>10</v>
      </c>
      <c r="F73" s="41"/>
      <c r="G73" s="128"/>
      <c r="H73" s="82"/>
      <c r="I73" s="113" t="s">
        <v>331</v>
      </c>
      <c r="J73" s="107" t="s">
        <v>348</v>
      </c>
      <c r="L73" s="63">
        <v>12</v>
      </c>
    </row>
    <row r="74" spans="1:12" x14ac:dyDescent="0.25">
      <c r="A74" s="25" t="s">
        <v>71</v>
      </c>
      <c r="B74" s="189" t="s">
        <v>72</v>
      </c>
      <c r="C74" s="189"/>
      <c r="D74" s="190"/>
      <c r="E74" s="116"/>
      <c r="F74" s="15"/>
      <c r="G74" s="40"/>
      <c r="H74" s="114"/>
      <c r="I74" s="113"/>
      <c r="J74" s="64"/>
    </row>
    <row r="75" spans="1:12" ht="60" x14ac:dyDescent="0.25">
      <c r="A75" s="25"/>
      <c r="B75" s="114" t="s">
        <v>7</v>
      </c>
      <c r="C75" s="192" t="s">
        <v>73</v>
      </c>
      <c r="D75" s="193"/>
      <c r="E75" s="29">
        <v>10</v>
      </c>
      <c r="F75" s="41"/>
      <c r="G75" s="128"/>
      <c r="H75" s="82"/>
      <c r="I75" s="113" t="s">
        <v>309</v>
      </c>
      <c r="J75" s="107" t="s">
        <v>348</v>
      </c>
      <c r="L75" s="63">
        <v>13</v>
      </c>
    </row>
    <row r="76" spans="1:12" x14ac:dyDescent="0.25">
      <c r="A76" s="37"/>
      <c r="B76" s="198" t="s">
        <v>258</v>
      </c>
      <c r="C76" s="198"/>
      <c r="D76" s="199"/>
      <c r="E76" s="38">
        <v>70</v>
      </c>
      <c r="F76" s="14"/>
      <c r="G76" s="132"/>
      <c r="H76" s="85"/>
      <c r="I76" s="100"/>
      <c r="J76" s="106"/>
    </row>
    <row r="77" spans="1:12" x14ac:dyDescent="0.25">
      <c r="A77" s="25" t="s">
        <v>74</v>
      </c>
      <c r="B77" s="189" t="s">
        <v>75</v>
      </c>
      <c r="C77" s="189"/>
      <c r="D77" s="190"/>
      <c r="E77" s="29"/>
      <c r="F77" s="9"/>
      <c r="G77" s="115"/>
      <c r="H77" s="114"/>
      <c r="I77" s="113"/>
      <c r="J77" s="133"/>
    </row>
    <row r="78" spans="1:12" x14ac:dyDescent="0.25">
      <c r="A78" s="25" t="s">
        <v>76</v>
      </c>
      <c r="B78" s="189" t="s">
        <v>77</v>
      </c>
      <c r="C78" s="189"/>
      <c r="D78" s="190"/>
      <c r="E78" s="29"/>
      <c r="F78" s="9"/>
      <c r="G78" s="115"/>
      <c r="H78" s="114"/>
      <c r="I78" s="113"/>
      <c r="J78" s="64"/>
    </row>
    <row r="79" spans="1:12" ht="15" customHeight="1" x14ac:dyDescent="0.25">
      <c r="A79" s="25"/>
      <c r="B79" s="114" t="s">
        <v>11</v>
      </c>
      <c r="C79" s="192" t="s">
        <v>78</v>
      </c>
      <c r="D79" s="193"/>
      <c r="E79" s="29">
        <v>10</v>
      </c>
      <c r="F79" s="34"/>
      <c r="G79" s="128"/>
      <c r="H79" s="82"/>
      <c r="I79" s="191" t="s">
        <v>383</v>
      </c>
      <c r="J79" s="92" t="s">
        <v>349</v>
      </c>
      <c r="L79" s="63">
        <v>14</v>
      </c>
    </row>
    <row r="80" spans="1:12" x14ac:dyDescent="0.25">
      <c r="A80" s="25"/>
      <c r="B80" s="119"/>
      <c r="C80" s="200" t="s">
        <v>79</v>
      </c>
      <c r="D80" s="201"/>
      <c r="E80" s="29"/>
      <c r="F80" s="9"/>
      <c r="G80" s="40"/>
      <c r="H80" s="114"/>
      <c r="I80" s="191"/>
      <c r="J80" s="64"/>
    </row>
    <row r="81" spans="1:12" ht="32.25" customHeight="1" x14ac:dyDescent="0.25">
      <c r="A81" s="25"/>
      <c r="B81" s="114" t="s">
        <v>13</v>
      </c>
      <c r="C81" s="200" t="s">
        <v>80</v>
      </c>
      <c r="D81" s="201"/>
      <c r="E81" s="29">
        <v>10</v>
      </c>
      <c r="F81" s="34"/>
      <c r="G81" s="128"/>
      <c r="H81" s="82"/>
      <c r="I81" s="191"/>
      <c r="J81" s="92" t="s">
        <v>349</v>
      </c>
    </row>
    <row r="82" spans="1:12" x14ac:dyDescent="0.25">
      <c r="A82" s="25"/>
      <c r="B82" s="119"/>
      <c r="C82" s="200" t="s">
        <v>81</v>
      </c>
      <c r="D82" s="201"/>
      <c r="E82" s="29"/>
      <c r="F82" s="9"/>
      <c r="G82" s="40"/>
      <c r="H82" s="114"/>
      <c r="I82" s="191"/>
      <c r="J82" s="64"/>
    </row>
    <row r="83" spans="1:12" x14ac:dyDescent="0.25">
      <c r="A83" s="25"/>
      <c r="B83" s="45" t="s">
        <v>15</v>
      </c>
      <c r="C83" s="200" t="s">
        <v>82</v>
      </c>
      <c r="D83" s="201"/>
      <c r="E83" s="29">
        <v>15</v>
      </c>
      <c r="F83" s="42"/>
      <c r="G83" s="128"/>
      <c r="H83" s="82"/>
      <c r="I83" s="191"/>
      <c r="J83" s="92" t="s">
        <v>367</v>
      </c>
    </row>
    <row r="84" spans="1:12" x14ac:dyDescent="0.25">
      <c r="A84" s="25"/>
      <c r="B84" s="45"/>
      <c r="C84" s="200" t="s">
        <v>83</v>
      </c>
      <c r="D84" s="201"/>
      <c r="E84" s="29"/>
      <c r="F84" s="9"/>
      <c r="G84" s="40"/>
      <c r="H84" s="114"/>
      <c r="I84" s="191"/>
      <c r="J84" s="64"/>
    </row>
    <row r="85" spans="1:12" ht="30.75" customHeight="1" x14ac:dyDescent="0.25">
      <c r="A85" s="25"/>
      <c r="B85" s="114" t="s">
        <v>26</v>
      </c>
      <c r="C85" s="192" t="s">
        <v>84</v>
      </c>
      <c r="D85" s="193"/>
      <c r="E85" s="29">
        <v>15</v>
      </c>
      <c r="F85" s="42"/>
      <c r="G85" s="128"/>
      <c r="H85" s="82"/>
      <c r="I85" s="191"/>
      <c r="J85" s="92" t="s">
        <v>367</v>
      </c>
    </row>
    <row r="86" spans="1:12" x14ac:dyDescent="0.25">
      <c r="A86" s="25"/>
      <c r="B86" s="114"/>
      <c r="C86" s="200" t="s">
        <v>85</v>
      </c>
      <c r="D86" s="201"/>
      <c r="E86" s="29"/>
      <c r="F86" s="9"/>
      <c r="G86" s="40"/>
      <c r="H86" s="114"/>
      <c r="I86" s="113"/>
      <c r="J86" s="64"/>
    </row>
    <row r="87" spans="1:12" x14ac:dyDescent="0.25">
      <c r="A87" s="25"/>
      <c r="B87" s="114" t="s">
        <v>28</v>
      </c>
      <c r="C87" s="200" t="s">
        <v>86</v>
      </c>
      <c r="D87" s="201"/>
      <c r="E87" s="29">
        <v>25</v>
      </c>
      <c r="F87" s="46"/>
      <c r="G87" s="128"/>
      <c r="H87" s="82"/>
      <c r="I87" s="197" t="s">
        <v>333</v>
      </c>
      <c r="J87" s="92" t="s">
        <v>367</v>
      </c>
      <c r="L87" s="63">
        <v>15</v>
      </c>
    </row>
    <row r="88" spans="1:12" x14ac:dyDescent="0.25">
      <c r="A88" s="25"/>
      <c r="B88" s="114"/>
      <c r="C88" s="200" t="s">
        <v>246</v>
      </c>
      <c r="D88" s="201"/>
      <c r="E88" s="29"/>
      <c r="F88" s="9"/>
      <c r="G88" s="115"/>
      <c r="H88" s="114"/>
      <c r="I88" s="197"/>
      <c r="J88" s="64"/>
    </row>
    <row r="89" spans="1:12" x14ac:dyDescent="0.25">
      <c r="A89" s="25"/>
      <c r="B89" s="114"/>
      <c r="C89" s="200" t="s">
        <v>247</v>
      </c>
      <c r="D89" s="201"/>
      <c r="E89" s="29"/>
      <c r="F89" s="9"/>
      <c r="G89" s="115"/>
      <c r="H89" s="114"/>
      <c r="I89" s="197"/>
      <c r="J89" s="64"/>
    </row>
    <row r="90" spans="1:12" x14ac:dyDescent="0.25">
      <c r="A90" s="25"/>
      <c r="B90" s="114"/>
      <c r="C90" s="200" t="s">
        <v>248</v>
      </c>
      <c r="D90" s="201"/>
      <c r="E90" s="29"/>
      <c r="F90" s="9"/>
      <c r="G90" s="115"/>
      <c r="H90" s="114"/>
      <c r="I90" s="197"/>
      <c r="J90" s="64"/>
    </row>
    <row r="91" spans="1:12" x14ac:dyDescent="0.25">
      <c r="A91" s="25"/>
      <c r="B91" s="114"/>
      <c r="C91" s="200" t="s">
        <v>249</v>
      </c>
      <c r="D91" s="201"/>
      <c r="E91" s="29"/>
      <c r="F91" s="9"/>
      <c r="G91" s="115"/>
      <c r="H91" s="114"/>
      <c r="I91" s="197"/>
      <c r="J91" s="64"/>
    </row>
    <row r="92" spans="1:12" x14ac:dyDescent="0.25">
      <c r="A92" s="25"/>
      <c r="B92" s="114"/>
      <c r="C92" s="200" t="s">
        <v>250</v>
      </c>
      <c r="D92" s="201"/>
      <c r="E92" s="29"/>
      <c r="F92" s="9"/>
      <c r="G92" s="115"/>
      <c r="H92" s="114"/>
      <c r="I92" s="113"/>
      <c r="J92" s="64"/>
    </row>
    <row r="93" spans="1:12" x14ac:dyDescent="0.25">
      <c r="A93" s="25"/>
      <c r="B93" s="114"/>
      <c r="C93" s="200" t="s">
        <v>251</v>
      </c>
      <c r="D93" s="201"/>
      <c r="E93" s="29"/>
      <c r="F93" s="9"/>
      <c r="G93" s="115"/>
      <c r="H93" s="114"/>
      <c r="I93" s="113"/>
      <c r="J93" s="64"/>
    </row>
    <row r="94" spans="1:12" x14ac:dyDescent="0.25">
      <c r="A94" s="37"/>
      <c r="B94" s="198" t="s">
        <v>259</v>
      </c>
      <c r="C94" s="198"/>
      <c r="D94" s="199"/>
      <c r="E94" s="38">
        <v>75</v>
      </c>
      <c r="F94" s="14"/>
      <c r="G94" s="132"/>
      <c r="H94" s="85"/>
      <c r="I94" s="100"/>
      <c r="J94" s="106"/>
    </row>
    <row r="95" spans="1:12" x14ac:dyDescent="0.25">
      <c r="A95" s="25" t="s">
        <v>87</v>
      </c>
      <c r="B95" s="189" t="s">
        <v>88</v>
      </c>
      <c r="C95" s="189"/>
      <c r="D95" s="190"/>
      <c r="E95" s="29"/>
      <c r="F95" s="9"/>
      <c r="G95" s="115"/>
      <c r="H95" s="114"/>
      <c r="I95" s="113"/>
      <c r="J95" s="133"/>
    </row>
    <row r="96" spans="1:12" ht="29.25" customHeight="1" x14ac:dyDescent="0.25">
      <c r="A96" s="25" t="s">
        <v>89</v>
      </c>
      <c r="B96" s="189" t="s">
        <v>396</v>
      </c>
      <c r="C96" s="189"/>
      <c r="D96" s="190"/>
      <c r="E96" s="29"/>
      <c r="F96" s="9"/>
      <c r="G96" s="40"/>
      <c r="H96" s="114"/>
      <c r="I96" s="113"/>
      <c r="J96" s="92"/>
    </row>
    <row r="97" spans="1:12" ht="15" customHeight="1" x14ac:dyDescent="0.25">
      <c r="A97" s="25"/>
      <c r="B97" s="114" t="s">
        <v>11</v>
      </c>
      <c r="C97" s="192" t="s">
        <v>91</v>
      </c>
      <c r="D97" s="193"/>
      <c r="E97" s="29">
        <v>20</v>
      </c>
      <c r="F97" s="34"/>
      <c r="G97" s="128"/>
      <c r="H97" s="82"/>
      <c r="I97" s="191" t="s">
        <v>334</v>
      </c>
      <c r="J97" s="91" t="s">
        <v>347</v>
      </c>
      <c r="L97" s="63">
        <v>16</v>
      </c>
    </row>
    <row r="98" spans="1:12" x14ac:dyDescent="0.25">
      <c r="A98" s="25"/>
      <c r="B98" s="114"/>
      <c r="C98" s="192" t="s">
        <v>243</v>
      </c>
      <c r="D98" s="193"/>
      <c r="E98" s="29"/>
      <c r="F98" s="9"/>
      <c r="G98" s="40"/>
      <c r="H98" s="114"/>
      <c r="I98" s="191"/>
      <c r="J98" s="64"/>
    </row>
    <row r="99" spans="1:12" ht="30.75" customHeight="1" x14ac:dyDescent="0.25">
      <c r="A99" s="25"/>
      <c r="B99" s="114" t="s">
        <v>13</v>
      </c>
      <c r="C99" s="192" t="s">
        <v>93</v>
      </c>
      <c r="D99" s="193"/>
      <c r="E99" s="29">
        <v>15</v>
      </c>
      <c r="F99" s="34"/>
      <c r="G99" s="128"/>
      <c r="H99" s="82"/>
      <c r="I99" s="191"/>
      <c r="J99" s="91" t="s">
        <v>347</v>
      </c>
    </row>
    <row r="100" spans="1:12" x14ac:dyDescent="0.25">
      <c r="A100" s="25"/>
      <c r="B100" s="114"/>
      <c r="C100" s="192" t="s">
        <v>92</v>
      </c>
      <c r="D100" s="193"/>
      <c r="E100" s="29"/>
      <c r="F100" s="9"/>
      <c r="G100" s="40"/>
      <c r="H100" s="114"/>
      <c r="I100" s="191"/>
      <c r="J100" s="64"/>
    </row>
    <row r="101" spans="1:12" ht="29.25" customHeight="1" x14ac:dyDescent="0.25">
      <c r="A101" s="25"/>
      <c r="B101" s="114" t="s">
        <v>15</v>
      </c>
      <c r="C101" s="192" t="s">
        <v>94</v>
      </c>
      <c r="D101" s="193"/>
      <c r="E101" s="29">
        <v>15</v>
      </c>
      <c r="F101" s="34"/>
      <c r="G101" s="128"/>
      <c r="H101" s="82"/>
      <c r="I101" s="191"/>
      <c r="J101" s="91" t="s">
        <v>347</v>
      </c>
    </row>
    <row r="102" spans="1:12" x14ac:dyDescent="0.25">
      <c r="A102" s="25"/>
      <c r="B102" s="114"/>
      <c r="C102" s="192" t="s">
        <v>95</v>
      </c>
      <c r="D102" s="193"/>
      <c r="E102" s="29"/>
      <c r="F102" s="9"/>
      <c r="G102" s="40"/>
      <c r="H102" s="114"/>
      <c r="I102" s="191"/>
      <c r="J102" s="64"/>
    </row>
    <row r="103" spans="1:12" ht="30" x14ac:dyDescent="0.25">
      <c r="A103" s="25"/>
      <c r="B103" s="114" t="s">
        <v>26</v>
      </c>
      <c r="C103" s="192" t="s">
        <v>96</v>
      </c>
      <c r="D103" s="193"/>
      <c r="E103" s="29">
        <v>20</v>
      </c>
      <c r="F103" s="47"/>
      <c r="G103" s="128"/>
      <c r="H103" s="82"/>
      <c r="I103" s="191"/>
      <c r="J103" s="134" t="s">
        <v>350</v>
      </c>
    </row>
    <row r="104" spans="1:12" ht="30" customHeight="1" x14ac:dyDescent="0.25">
      <c r="A104" s="25"/>
      <c r="B104" s="114"/>
      <c r="C104" s="192" t="s">
        <v>97</v>
      </c>
      <c r="D104" s="193"/>
      <c r="E104" s="29"/>
      <c r="F104" s="9"/>
      <c r="G104" s="40"/>
      <c r="H104" s="114"/>
      <c r="I104" s="191"/>
      <c r="J104" s="64"/>
    </row>
    <row r="105" spans="1:12" ht="30.75" customHeight="1" x14ac:dyDescent="0.25">
      <c r="A105" s="25"/>
      <c r="B105" s="114" t="s">
        <v>28</v>
      </c>
      <c r="C105" s="192" t="s">
        <v>98</v>
      </c>
      <c r="D105" s="193"/>
      <c r="E105" s="29">
        <v>10</v>
      </c>
      <c r="F105" s="42"/>
      <c r="G105" s="128"/>
      <c r="H105" s="82"/>
      <c r="I105" s="113"/>
      <c r="J105" s="92" t="s">
        <v>347</v>
      </c>
    </row>
    <row r="106" spans="1:12" x14ac:dyDescent="0.25">
      <c r="A106" s="25"/>
      <c r="B106" s="114"/>
      <c r="C106" s="192" t="s">
        <v>99</v>
      </c>
      <c r="D106" s="193"/>
      <c r="E106" s="29"/>
      <c r="F106" s="9"/>
      <c r="G106" s="115"/>
      <c r="H106" s="114"/>
      <c r="I106" s="113"/>
      <c r="J106" s="64"/>
    </row>
    <row r="107" spans="1:12" x14ac:dyDescent="0.25">
      <c r="A107" s="37"/>
      <c r="B107" s="198" t="s">
        <v>260</v>
      </c>
      <c r="C107" s="198"/>
      <c r="D107" s="199"/>
      <c r="E107" s="38">
        <v>80</v>
      </c>
      <c r="F107" s="13"/>
      <c r="G107" s="38"/>
      <c r="H107" s="85"/>
      <c r="I107" s="100"/>
      <c r="J107" s="106"/>
    </row>
    <row r="108" spans="1:12" ht="32.25" customHeight="1" x14ac:dyDescent="0.25">
      <c r="A108" s="25" t="s">
        <v>100</v>
      </c>
      <c r="B108" s="189" t="s">
        <v>101</v>
      </c>
      <c r="C108" s="189"/>
      <c r="D108" s="190"/>
      <c r="E108" s="29"/>
      <c r="F108" s="9"/>
      <c r="G108" s="115"/>
      <c r="H108" s="114"/>
      <c r="I108" s="113"/>
      <c r="J108" s="133"/>
    </row>
    <row r="109" spans="1:12" ht="33" customHeight="1" x14ac:dyDescent="0.25">
      <c r="A109" s="25" t="s">
        <v>102</v>
      </c>
      <c r="B109" s="189" t="s">
        <v>103</v>
      </c>
      <c r="C109" s="189"/>
      <c r="D109" s="190"/>
      <c r="E109" s="29"/>
      <c r="F109" s="9"/>
      <c r="G109" s="115"/>
      <c r="H109" s="114"/>
      <c r="I109" s="113"/>
      <c r="J109" s="64"/>
    </row>
    <row r="110" spans="1:12" ht="46.5" customHeight="1" x14ac:dyDescent="0.25">
      <c r="A110" s="25"/>
      <c r="B110" s="117" t="s">
        <v>11</v>
      </c>
      <c r="C110" s="202" t="s">
        <v>104</v>
      </c>
      <c r="D110" s="203"/>
      <c r="E110" s="29">
        <v>25</v>
      </c>
      <c r="F110" s="34"/>
      <c r="G110" s="128"/>
      <c r="H110" s="82"/>
      <c r="I110" s="191" t="s">
        <v>335</v>
      </c>
      <c r="J110" s="91" t="s">
        <v>347</v>
      </c>
      <c r="L110" s="63">
        <v>17</v>
      </c>
    </row>
    <row r="111" spans="1:12" x14ac:dyDescent="0.25">
      <c r="A111" s="25"/>
      <c r="B111" s="117"/>
      <c r="C111" s="120" t="s">
        <v>11</v>
      </c>
      <c r="D111" s="122" t="s">
        <v>105</v>
      </c>
      <c r="E111" s="204"/>
      <c r="F111" s="9"/>
      <c r="G111" s="40"/>
      <c r="H111" s="114"/>
      <c r="I111" s="191"/>
      <c r="J111" s="136"/>
    </row>
    <row r="112" spans="1:12" x14ac:dyDescent="0.25">
      <c r="A112" s="25"/>
      <c r="B112" s="117"/>
      <c r="C112" s="120" t="s">
        <v>13</v>
      </c>
      <c r="D112" s="122" t="s">
        <v>106</v>
      </c>
      <c r="E112" s="204"/>
      <c r="F112" s="9"/>
      <c r="G112" s="40"/>
      <c r="H112" s="114"/>
      <c r="I112" s="191"/>
      <c r="J112" s="136"/>
    </row>
    <row r="113" spans="1:12" x14ac:dyDescent="0.25">
      <c r="A113" s="25"/>
      <c r="B113" s="117"/>
      <c r="C113" s="120" t="s">
        <v>15</v>
      </c>
      <c r="D113" s="122" t="s">
        <v>107</v>
      </c>
      <c r="E113" s="204"/>
      <c r="F113" s="9"/>
      <c r="G113" s="40"/>
      <c r="H113" s="114"/>
      <c r="I113" s="191"/>
      <c r="J113" s="64"/>
    </row>
    <row r="114" spans="1:12" x14ac:dyDescent="0.25">
      <c r="A114" s="25"/>
      <c r="B114" s="121"/>
      <c r="C114" s="202" t="s">
        <v>108</v>
      </c>
      <c r="D114" s="203"/>
      <c r="E114" s="29"/>
      <c r="F114" s="9"/>
      <c r="G114" s="40"/>
      <c r="H114" s="114"/>
      <c r="I114" s="191"/>
      <c r="J114" s="64"/>
    </row>
    <row r="115" spans="1:12" ht="30.75" customHeight="1" x14ac:dyDescent="0.25">
      <c r="A115" s="25"/>
      <c r="B115" s="121" t="s">
        <v>13</v>
      </c>
      <c r="C115" s="205" t="s">
        <v>109</v>
      </c>
      <c r="D115" s="206"/>
      <c r="E115" s="29">
        <v>50</v>
      </c>
      <c r="F115" s="42"/>
      <c r="G115" s="128"/>
      <c r="H115" s="82"/>
      <c r="I115" s="191"/>
      <c r="J115" s="92" t="s">
        <v>351</v>
      </c>
    </row>
    <row r="116" spans="1:12" x14ac:dyDescent="0.25">
      <c r="A116" s="25"/>
      <c r="B116" s="121"/>
      <c r="C116" s="202" t="s">
        <v>110</v>
      </c>
      <c r="D116" s="203"/>
      <c r="E116" s="29"/>
      <c r="F116" s="9"/>
      <c r="G116" s="115"/>
      <c r="H116" s="114"/>
      <c r="I116" s="191"/>
      <c r="J116" s="64"/>
    </row>
    <row r="117" spans="1:12" x14ac:dyDescent="0.25">
      <c r="A117" s="37"/>
      <c r="B117" s="198" t="s">
        <v>261</v>
      </c>
      <c r="C117" s="198"/>
      <c r="D117" s="199"/>
      <c r="E117" s="38">
        <v>75</v>
      </c>
      <c r="F117" s="12"/>
      <c r="G117" s="38"/>
      <c r="H117" s="85"/>
      <c r="I117" s="100"/>
      <c r="J117" s="106"/>
    </row>
    <row r="118" spans="1:12" x14ac:dyDescent="0.25">
      <c r="A118" s="25" t="s">
        <v>111</v>
      </c>
      <c r="B118" s="189" t="s">
        <v>112</v>
      </c>
      <c r="C118" s="189"/>
      <c r="D118" s="190"/>
      <c r="E118" s="116"/>
      <c r="F118" s="4"/>
      <c r="G118" s="118"/>
      <c r="H118" s="117"/>
      <c r="I118" s="113"/>
      <c r="J118" s="133"/>
    </row>
    <row r="119" spans="1:12" x14ac:dyDescent="0.25">
      <c r="A119" s="25" t="s">
        <v>113</v>
      </c>
      <c r="B119" s="189" t="s">
        <v>114</v>
      </c>
      <c r="C119" s="189"/>
      <c r="D119" s="190"/>
      <c r="E119" s="116"/>
      <c r="F119" s="4"/>
      <c r="G119" s="118"/>
      <c r="H119" s="117"/>
      <c r="I119" s="113"/>
      <c r="J119" s="64"/>
    </row>
    <row r="120" spans="1:12" ht="31.5" customHeight="1" x14ac:dyDescent="0.25">
      <c r="A120" s="25"/>
      <c r="B120" s="117" t="s">
        <v>11</v>
      </c>
      <c r="C120" s="205" t="s">
        <v>115</v>
      </c>
      <c r="D120" s="206"/>
      <c r="E120" s="116">
        <v>25</v>
      </c>
      <c r="F120" s="34"/>
      <c r="G120" s="128"/>
      <c r="H120" s="82"/>
      <c r="I120" s="113" t="s">
        <v>336</v>
      </c>
      <c r="J120" s="92" t="s">
        <v>347</v>
      </c>
      <c r="L120" s="63">
        <v>18</v>
      </c>
    </row>
    <row r="121" spans="1:12" ht="105" x14ac:dyDescent="0.25">
      <c r="A121" s="25"/>
      <c r="B121" s="117"/>
      <c r="C121" s="121" t="s">
        <v>11</v>
      </c>
      <c r="D121" s="122" t="s">
        <v>116</v>
      </c>
      <c r="E121" s="116"/>
      <c r="F121" s="4"/>
      <c r="G121" s="118"/>
      <c r="H121" s="68" t="s">
        <v>11</v>
      </c>
      <c r="I121" s="114" t="s">
        <v>316</v>
      </c>
      <c r="J121" s="64"/>
    </row>
    <row r="122" spans="1:12" ht="90" x14ac:dyDescent="0.25">
      <c r="A122" s="25"/>
      <c r="B122" s="117"/>
      <c r="C122" s="121" t="s">
        <v>13</v>
      </c>
      <c r="D122" s="122" t="s">
        <v>117</v>
      </c>
      <c r="E122" s="116"/>
      <c r="F122" s="4"/>
      <c r="G122" s="118"/>
      <c r="H122" s="68" t="s">
        <v>13</v>
      </c>
      <c r="I122" s="121" t="s">
        <v>119</v>
      </c>
      <c r="J122" s="64"/>
    </row>
    <row r="123" spans="1:12" ht="30" x14ac:dyDescent="0.25">
      <c r="A123" s="25"/>
      <c r="B123" s="117"/>
      <c r="C123" s="121" t="s">
        <v>15</v>
      </c>
      <c r="D123" s="122" t="s">
        <v>16</v>
      </c>
      <c r="E123" s="116"/>
      <c r="F123" s="4"/>
      <c r="G123" s="118"/>
      <c r="H123" s="68" t="s">
        <v>15</v>
      </c>
      <c r="I123" s="121" t="s">
        <v>120</v>
      </c>
      <c r="J123" s="64"/>
    </row>
    <row r="124" spans="1:12" ht="48" customHeight="1" x14ac:dyDescent="0.25">
      <c r="A124" s="25"/>
      <c r="B124" s="117"/>
      <c r="C124" s="202" t="s">
        <v>118</v>
      </c>
      <c r="D124" s="203"/>
      <c r="E124" s="116"/>
      <c r="F124" s="4"/>
      <c r="G124" s="118"/>
      <c r="H124" s="68" t="s">
        <v>26</v>
      </c>
      <c r="I124" s="121" t="s">
        <v>121</v>
      </c>
      <c r="J124" s="64"/>
    </row>
    <row r="125" spans="1:12" ht="45" x14ac:dyDescent="0.25">
      <c r="A125" s="40"/>
      <c r="B125" s="207"/>
      <c r="C125" s="207"/>
      <c r="D125" s="208"/>
      <c r="E125" s="29"/>
      <c r="F125" s="9"/>
      <c r="G125" s="115"/>
      <c r="H125" s="68" t="s">
        <v>28</v>
      </c>
      <c r="I125" s="121" t="s">
        <v>122</v>
      </c>
      <c r="J125" s="64"/>
    </row>
    <row r="126" spans="1:12" x14ac:dyDescent="0.25">
      <c r="A126" s="52"/>
      <c r="B126" s="198" t="s">
        <v>262</v>
      </c>
      <c r="C126" s="198"/>
      <c r="D126" s="199"/>
      <c r="E126" s="38">
        <v>25</v>
      </c>
      <c r="F126" s="14"/>
      <c r="G126" s="38"/>
      <c r="H126" s="85"/>
      <c r="I126" s="100"/>
      <c r="J126" s="106"/>
    </row>
    <row r="127" spans="1:12" x14ac:dyDescent="0.25">
      <c r="A127" s="40" t="s">
        <v>123</v>
      </c>
      <c r="B127" s="189" t="s">
        <v>124</v>
      </c>
      <c r="C127" s="189"/>
      <c r="D127" s="190"/>
      <c r="E127" s="29"/>
      <c r="F127" s="9"/>
      <c r="G127" s="115"/>
      <c r="H127" s="114"/>
      <c r="I127" s="113"/>
      <c r="J127" s="133"/>
    </row>
    <row r="128" spans="1:12" x14ac:dyDescent="0.25">
      <c r="A128" s="40" t="s">
        <v>125</v>
      </c>
      <c r="B128" s="189" t="s">
        <v>126</v>
      </c>
      <c r="C128" s="189"/>
      <c r="D128" s="190"/>
      <c r="E128" s="29"/>
      <c r="F128" s="9"/>
      <c r="G128" s="115"/>
      <c r="H128" s="114"/>
      <c r="I128" s="113"/>
      <c r="J128" s="91" t="s">
        <v>347</v>
      </c>
    </row>
    <row r="129" spans="1:12" ht="31.5" customHeight="1" x14ac:dyDescent="0.25">
      <c r="A129" s="25"/>
      <c r="B129" s="121" t="s">
        <v>11</v>
      </c>
      <c r="C129" s="202" t="s">
        <v>127</v>
      </c>
      <c r="D129" s="203"/>
      <c r="E129" s="29">
        <v>25</v>
      </c>
      <c r="F129" s="34"/>
      <c r="G129" s="128"/>
      <c r="H129" s="82"/>
      <c r="I129" s="113" t="s">
        <v>337</v>
      </c>
      <c r="J129" s="64"/>
      <c r="L129" s="63">
        <v>19</v>
      </c>
    </row>
    <row r="130" spans="1:12" ht="30" x14ac:dyDescent="0.25">
      <c r="A130" s="25"/>
      <c r="B130" s="121"/>
      <c r="C130" s="121" t="s">
        <v>11</v>
      </c>
      <c r="D130" s="122" t="s">
        <v>116</v>
      </c>
      <c r="E130" s="29"/>
      <c r="F130" s="9"/>
      <c r="G130" s="40"/>
      <c r="H130" s="114" t="s">
        <v>11</v>
      </c>
      <c r="I130" s="113" t="s">
        <v>381</v>
      </c>
      <c r="J130" s="64"/>
    </row>
    <row r="131" spans="1:12" ht="18.75" customHeight="1" x14ac:dyDescent="0.25">
      <c r="A131" s="25"/>
      <c r="B131" s="121"/>
      <c r="C131" s="121" t="s">
        <v>13</v>
      </c>
      <c r="D131" s="122" t="s">
        <v>117</v>
      </c>
      <c r="E131" s="29"/>
      <c r="F131" s="9"/>
      <c r="G131" s="40"/>
      <c r="H131" s="114" t="s">
        <v>13</v>
      </c>
      <c r="I131" s="113" t="s">
        <v>382</v>
      </c>
      <c r="J131" s="64"/>
    </row>
    <row r="132" spans="1:12" x14ac:dyDescent="0.25">
      <c r="A132" s="25"/>
      <c r="B132" s="121"/>
      <c r="C132" s="121" t="s">
        <v>15</v>
      </c>
      <c r="D132" s="122" t="s">
        <v>107</v>
      </c>
      <c r="E132" s="29"/>
      <c r="F132" s="9"/>
      <c r="G132" s="40"/>
      <c r="H132" s="114"/>
      <c r="I132" s="113"/>
      <c r="J132" s="64"/>
    </row>
    <row r="133" spans="1:12" x14ac:dyDescent="0.25">
      <c r="A133" s="25"/>
      <c r="B133" s="120"/>
      <c r="C133" s="202" t="s">
        <v>118</v>
      </c>
      <c r="D133" s="203"/>
      <c r="E133" s="29"/>
      <c r="F133" s="9"/>
      <c r="G133" s="40"/>
      <c r="H133" s="114"/>
      <c r="I133" s="113"/>
      <c r="J133" s="64"/>
    </row>
    <row r="134" spans="1:12" x14ac:dyDescent="0.25">
      <c r="A134" s="25"/>
      <c r="B134" s="121" t="s">
        <v>13</v>
      </c>
      <c r="C134" s="202" t="s">
        <v>128</v>
      </c>
      <c r="D134" s="203"/>
      <c r="E134" s="29">
        <v>15</v>
      </c>
      <c r="F134" s="34"/>
      <c r="G134" s="128"/>
      <c r="H134" s="82"/>
      <c r="I134" s="113"/>
      <c r="J134" s="91" t="s">
        <v>349</v>
      </c>
    </row>
    <row r="135" spans="1:12" x14ac:dyDescent="0.25">
      <c r="A135" s="25"/>
      <c r="B135" s="121"/>
      <c r="C135" s="120" t="s">
        <v>11</v>
      </c>
      <c r="D135" s="122" t="s">
        <v>129</v>
      </c>
      <c r="E135" s="53"/>
      <c r="F135" s="9"/>
      <c r="G135" s="115"/>
      <c r="H135" s="114"/>
      <c r="I135" s="113"/>
      <c r="J135" s="91" t="s">
        <v>397</v>
      </c>
    </row>
    <row r="136" spans="1:12" x14ac:dyDescent="0.25">
      <c r="A136" s="25"/>
      <c r="B136" s="121"/>
      <c r="C136" s="120" t="s">
        <v>13</v>
      </c>
      <c r="D136" s="122" t="s">
        <v>130</v>
      </c>
      <c r="E136" s="29"/>
      <c r="F136" s="9"/>
      <c r="G136" s="115"/>
      <c r="H136" s="114"/>
      <c r="I136" s="113"/>
      <c r="J136" s="64"/>
    </row>
    <row r="137" spans="1:12" x14ac:dyDescent="0.25">
      <c r="A137" s="25"/>
      <c r="B137" s="120"/>
      <c r="C137" s="202" t="s">
        <v>54</v>
      </c>
      <c r="D137" s="203"/>
      <c r="E137" s="29"/>
      <c r="F137" s="9"/>
      <c r="G137" s="115"/>
      <c r="H137" s="114"/>
      <c r="I137" s="113"/>
      <c r="J137" s="64"/>
    </row>
    <row r="138" spans="1:12" x14ac:dyDescent="0.25">
      <c r="A138" s="37"/>
      <c r="B138" s="209" t="s">
        <v>131</v>
      </c>
      <c r="C138" s="209"/>
      <c r="D138" s="210"/>
      <c r="E138" s="39">
        <v>40</v>
      </c>
      <c r="F138" s="11"/>
      <c r="G138" s="39"/>
      <c r="H138" s="83"/>
      <c r="I138" s="100"/>
      <c r="J138" s="106"/>
    </row>
    <row r="139" spans="1:12" ht="24.75" customHeight="1" x14ac:dyDescent="0.25">
      <c r="A139" s="25" t="s">
        <v>132</v>
      </c>
      <c r="B139" s="189" t="s">
        <v>133</v>
      </c>
      <c r="C139" s="189"/>
      <c r="D139" s="190"/>
      <c r="E139" s="29"/>
      <c r="F139" s="124"/>
      <c r="G139" s="115"/>
      <c r="H139" s="114"/>
      <c r="I139" s="113"/>
      <c r="J139" s="64"/>
    </row>
    <row r="140" spans="1:12" ht="36" customHeight="1" x14ac:dyDescent="0.25">
      <c r="A140" s="25" t="s">
        <v>134</v>
      </c>
      <c r="B140" s="195" t="s">
        <v>135</v>
      </c>
      <c r="C140" s="195"/>
      <c r="D140" s="196"/>
      <c r="E140" s="29"/>
      <c r="F140" s="124"/>
      <c r="G140" s="115"/>
      <c r="H140" s="114"/>
      <c r="I140" s="113"/>
      <c r="J140" s="91"/>
    </row>
    <row r="141" spans="1:12" ht="30.75" customHeight="1" x14ac:dyDescent="0.25">
      <c r="A141" s="25"/>
      <c r="B141" s="114" t="s">
        <v>11</v>
      </c>
      <c r="C141" s="200" t="s">
        <v>136</v>
      </c>
      <c r="D141" s="201"/>
      <c r="E141" s="29">
        <v>15</v>
      </c>
      <c r="F141" s="34"/>
      <c r="G141" s="128"/>
      <c r="H141" s="82"/>
      <c r="I141" s="191" t="s">
        <v>338</v>
      </c>
      <c r="J141" s="92" t="s">
        <v>351</v>
      </c>
      <c r="L141" s="63">
        <v>20</v>
      </c>
    </row>
    <row r="142" spans="1:12" x14ac:dyDescent="0.25">
      <c r="A142" s="25"/>
      <c r="B142" s="114"/>
      <c r="C142" s="119" t="s">
        <v>11</v>
      </c>
      <c r="D142" s="115" t="s">
        <v>53</v>
      </c>
      <c r="E142" s="53"/>
      <c r="F142" s="124"/>
      <c r="G142" s="40"/>
      <c r="H142" s="114"/>
      <c r="I142" s="191"/>
      <c r="J142" s="64"/>
    </row>
    <row r="143" spans="1:12" x14ac:dyDescent="0.25">
      <c r="A143" s="25"/>
      <c r="B143" s="114"/>
      <c r="C143" s="119" t="s">
        <v>13</v>
      </c>
      <c r="D143" s="115" t="s">
        <v>16</v>
      </c>
      <c r="E143" s="29"/>
      <c r="F143" s="124"/>
      <c r="G143" s="40"/>
      <c r="H143" s="114"/>
      <c r="I143" s="191"/>
      <c r="J143" s="64"/>
    </row>
    <row r="144" spans="1:12" x14ac:dyDescent="0.25">
      <c r="A144" s="25"/>
      <c r="B144" s="119"/>
      <c r="C144" s="200" t="s">
        <v>54</v>
      </c>
      <c r="D144" s="201"/>
      <c r="E144" s="29"/>
      <c r="F144" s="124"/>
      <c r="G144" s="40"/>
      <c r="H144" s="114"/>
      <c r="I144" s="191"/>
      <c r="J144" s="64"/>
    </row>
    <row r="145" spans="1:12" ht="29.25" customHeight="1" x14ac:dyDescent="0.25">
      <c r="A145" s="25"/>
      <c r="B145" s="114" t="s">
        <v>13</v>
      </c>
      <c r="C145" s="192" t="s">
        <v>137</v>
      </c>
      <c r="D145" s="193"/>
      <c r="E145" s="29">
        <v>10</v>
      </c>
      <c r="F145" s="42"/>
      <c r="G145" s="128"/>
      <c r="H145" s="82"/>
      <c r="I145" s="101"/>
      <c r="J145" s="92" t="s">
        <v>351</v>
      </c>
    </row>
    <row r="146" spans="1:12" x14ac:dyDescent="0.25">
      <c r="A146" s="25"/>
      <c r="B146" s="119"/>
      <c r="C146" s="200" t="s">
        <v>138</v>
      </c>
      <c r="D146" s="201"/>
      <c r="E146" s="29"/>
      <c r="F146" s="124"/>
      <c r="G146" s="115"/>
      <c r="H146" s="114"/>
      <c r="I146" s="113"/>
      <c r="J146" s="64"/>
    </row>
    <row r="147" spans="1:12" ht="25.5" customHeight="1" x14ac:dyDescent="0.25">
      <c r="A147" s="37"/>
      <c r="B147" s="198" t="s">
        <v>139</v>
      </c>
      <c r="C147" s="198"/>
      <c r="D147" s="199"/>
      <c r="E147" s="38">
        <v>25</v>
      </c>
      <c r="F147" s="13"/>
      <c r="G147" s="38"/>
      <c r="H147" s="85"/>
      <c r="I147" s="100"/>
      <c r="J147" s="106"/>
    </row>
    <row r="148" spans="1:12" ht="21" customHeight="1" x14ac:dyDescent="0.25">
      <c r="A148" s="25" t="s">
        <v>140</v>
      </c>
      <c r="B148" s="189" t="s">
        <v>141</v>
      </c>
      <c r="C148" s="189"/>
      <c r="D148" s="190"/>
      <c r="E148" s="29"/>
      <c r="F148" s="124"/>
      <c r="G148" s="115"/>
      <c r="H148" s="114"/>
      <c r="I148" s="113"/>
      <c r="J148" s="133"/>
    </row>
    <row r="149" spans="1:12" ht="16.5" customHeight="1" x14ac:dyDescent="0.25">
      <c r="A149" s="25" t="s">
        <v>142</v>
      </c>
      <c r="B149" s="189" t="s">
        <v>143</v>
      </c>
      <c r="C149" s="189"/>
      <c r="D149" s="190"/>
      <c r="E149" s="29"/>
      <c r="F149" s="124"/>
      <c r="G149" s="115"/>
      <c r="H149" s="114"/>
      <c r="I149" s="113"/>
      <c r="J149" s="64"/>
    </row>
    <row r="150" spans="1:12" ht="30" customHeight="1" x14ac:dyDescent="0.25">
      <c r="A150" s="25"/>
      <c r="B150" s="114" t="s">
        <v>11</v>
      </c>
      <c r="C150" s="200" t="s">
        <v>144</v>
      </c>
      <c r="D150" s="201"/>
      <c r="E150" s="29">
        <v>20</v>
      </c>
      <c r="F150" s="34"/>
      <c r="G150" s="128"/>
      <c r="H150" s="82"/>
      <c r="I150" s="102" t="s">
        <v>337</v>
      </c>
      <c r="J150" s="92" t="s">
        <v>352</v>
      </c>
    </row>
    <row r="151" spans="1:12" ht="30" customHeight="1" x14ac:dyDescent="0.25">
      <c r="A151" s="25"/>
      <c r="B151" s="114"/>
      <c r="C151" s="114" t="s">
        <v>11</v>
      </c>
      <c r="D151" s="115" t="s">
        <v>53</v>
      </c>
      <c r="E151" s="53"/>
      <c r="F151" s="124"/>
      <c r="G151" s="40"/>
      <c r="H151" s="114" t="s">
        <v>11</v>
      </c>
      <c r="I151" s="193" t="s">
        <v>158</v>
      </c>
      <c r="J151" s="64"/>
      <c r="L151" s="63">
        <v>21</v>
      </c>
    </row>
    <row r="152" spans="1:12" x14ac:dyDescent="0.25">
      <c r="A152" s="25"/>
      <c r="B152" s="114"/>
      <c r="C152" s="114" t="s">
        <v>13</v>
      </c>
      <c r="D152" s="115" t="s">
        <v>16</v>
      </c>
      <c r="E152" s="29"/>
      <c r="F152" s="124"/>
      <c r="G152" s="40"/>
      <c r="H152" s="114"/>
      <c r="I152" s="193"/>
      <c r="J152" s="64"/>
    </row>
    <row r="153" spans="1:12" x14ac:dyDescent="0.25">
      <c r="A153" s="25"/>
      <c r="B153" s="119"/>
      <c r="C153" s="200" t="s">
        <v>145</v>
      </c>
      <c r="D153" s="201"/>
      <c r="E153" s="29"/>
      <c r="F153" s="124"/>
      <c r="G153" s="40"/>
      <c r="H153" s="114"/>
      <c r="I153" s="193"/>
      <c r="J153" s="64"/>
    </row>
    <row r="154" spans="1:12" s="63" customFormat="1" ht="18" customHeight="1" x14ac:dyDescent="0.25">
      <c r="A154" s="25" t="s">
        <v>146</v>
      </c>
      <c r="B154" s="192" t="s">
        <v>147</v>
      </c>
      <c r="C154" s="192"/>
      <c r="D154" s="193"/>
      <c r="E154" s="29"/>
      <c r="F154" s="124"/>
      <c r="G154" s="40"/>
      <c r="H154" s="114"/>
      <c r="I154" s="193"/>
      <c r="J154" s="91" t="s">
        <v>351</v>
      </c>
    </row>
    <row r="155" spans="1:12" x14ac:dyDescent="0.25">
      <c r="A155" s="25"/>
      <c r="B155" s="114" t="s">
        <v>11</v>
      </c>
      <c r="C155" s="200" t="s">
        <v>148</v>
      </c>
      <c r="D155" s="201"/>
      <c r="E155" s="29">
        <v>20</v>
      </c>
      <c r="F155" s="34"/>
      <c r="G155" s="128"/>
      <c r="H155" s="82"/>
      <c r="I155" s="193"/>
      <c r="J155" s="64"/>
    </row>
    <row r="156" spans="1:12" x14ac:dyDescent="0.25">
      <c r="A156" s="25"/>
      <c r="B156" s="114"/>
      <c r="C156" s="114" t="s">
        <v>11</v>
      </c>
      <c r="D156" s="115" t="s">
        <v>149</v>
      </c>
      <c r="E156" s="53"/>
      <c r="F156" s="124"/>
      <c r="G156" s="40"/>
      <c r="H156" s="114"/>
      <c r="I156" s="148"/>
      <c r="J156" s="64"/>
    </row>
    <row r="157" spans="1:12" x14ac:dyDescent="0.25">
      <c r="A157" s="25"/>
      <c r="B157" s="114"/>
      <c r="C157" s="114" t="s">
        <v>13</v>
      </c>
      <c r="D157" s="115" t="s">
        <v>150</v>
      </c>
      <c r="E157" s="29"/>
      <c r="F157" s="124"/>
      <c r="G157" s="40"/>
      <c r="J157" s="64"/>
    </row>
    <row r="158" spans="1:12" x14ac:dyDescent="0.25">
      <c r="A158" s="25"/>
      <c r="B158" s="119"/>
      <c r="C158" s="200" t="s">
        <v>145</v>
      </c>
      <c r="D158" s="201"/>
      <c r="E158" s="29"/>
      <c r="F158" s="124"/>
      <c r="G158" s="40"/>
      <c r="H158" s="114"/>
      <c r="I158" s="113"/>
      <c r="J158" s="64"/>
    </row>
    <row r="159" spans="1:12" s="63" customFormat="1" ht="32.25" customHeight="1" x14ac:dyDescent="0.25">
      <c r="A159" s="25" t="s">
        <v>151</v>
      </c>
      <c r="B159" s="192" t="s">
        <v>152</v>
      </c>
      <c r="C159" s="192"/>
      <c r="D159" s="193"/>
      <c r="E159" s="29"/>
      <c r="F159" s="124"/>
      <c r="G159" s="40"/>
      <c r="H159" s="114" t="s">
        <v>13</v>
      </c>
      <c r="I159" s="193" t="s">
        <v>159</v>
      </c>
      <c r="J159" s="91" t="s">
        <v>347</v>
      </c>
      <c r="L159" s="63">
        <v>22</v>
      </c>
    </row>
    <row r="160" spans="1:12" ht="30" customHeight="1" x14ac:dyDescent="0.25">
      <c r="A160" s="25"/>
      <c r="B160" s="114" t="s">
        <v>11</v>
      </c>
      <c r="C160" s="200" t="s">
        <v>384</v>
      </c>
      <c r="D160" s="201"/>
      <c r="E160" s="29">
        <v>20</v>
      </c>
      <c r="F160" s="34"/>
      <c r="G160" s="128"/>
      <c r="H160" s="82"/>
      <c r="I160" s="193"/>
      <c r="J160" s="64"/>
    </row>
    <row r="161" spans="1:12" x14ac:dyDescent="0.25">
      <c r="A161" s="25"/>
      <c r="B161" s="114"/>
      <c r="C161" s="114" t="s">
        <v>11</v>
      </c>
      <c r="D161" s="115" t="s">
        <v>149</v>
      </c>
      <c r="E161" s="53"/>
      <c r="F161" s="124"/>
      <c r="G161" s="40"/>
      <c r="H161" s="114"/>
      <c r="I161" s="193"/>
      <c r="J161" s="64"/>
    </row>
    <row r="162" spans="1:12" x14ac:dyDescent="0.25">
      <c r="A162" s="25"/>
      <c r="B162" s="114"/>
      <c r="C162" s="114" t="s">
        <v>13</v>
      </c>
      <c r="D162" s="115" t="s">
        <v>150</v>
      </c>
      <c r="E162" s="29"/>
      <c r="F162" s="124"/>
      <c r="G162" s="40"/>
      <c r="H162" s="114"/>
      <c r="I162" s="193"/>
      <c r="J162" s="64"/>
    </row>
    <row r="163" spans="1:12" x14ac:dyDescent="0.25">
      <c r="A163" s="25"/>
      <c r="B163" s="200" t="s">
        <v>154</v>
      </c>
      <c r="C163" s="200"/>
      <c r="D163" s="201"/>
      <c r="E163" s="29"/>
      <c r="F163" s="124"/>
      <c r="G163" s="40"/>
      <c r="H163" s="114"/>
      <c r="I163" s="113"/>
      <c r="J163" s="64"/>
    </row>
    <row r="164" spans="1:12" s="63" customFormat="1" ht="16.5" customHeight="1" x14ac:dyDescent="0.25">
      <c r="A164" s="25" t="s">
        <v>155</v>
      </c>
      <c r="B164" s="192" t="s">
        <v>156</v>
      </c>
      <c r="C164" s="192"/>
      <c r="D164" s="193"/>
      <c r="E164" s="29"/>
      <c r="F164" s="124"/>
      <c r="G164" s="40"/>
      <c r="H164" s="114"/>
      <c r="I164" s="113"/>
      <c r="J164" s="91" t="s">
        <v>347</v>
      </c>
    </row>
    <row r="165" spans="1:12" ht="48.75" customHeight="1" x14ac:dyDescent="0.25">
      <c r="A165" s="25"/>
      <c r="B165" s="114" t="s">
        <v>11</v>
      </c>
      <c r="C165" s="192" t="s">
        <v>157</v>
      </c>
      <c r="D165" s="193"/>
      <c r="E165" s="29">
        <v>10</v>
      </c>
      <c r="F165" s="42"/>
      <c r="G165" s="128"/>
      <c r="H165" s="82"/>
      <c r="I165" s="113"/>
      <c r="J165" s="64"/>
    </row>
    <row r="166" spans="1:12" x14ac:dyDescent="0.25">
      <c r="A166" s="37"/>
      <c r="B166" s="198" t="s">
        <v>263</v>
      </c>
      <c r="C166" s="198"/>
      <c r="D166" s="199"/>
      <c r="E166" s="38">
        <v>70</v>
      </c>
      <c r="F166" s="13"/>
      <c r="G166" s="38"/>
      <c r="H166" s="85"/>
      <c r="I166" s="100"/>
      <c r="J166" s="106"/>
    </row>
    <row r="167" spans="1:12" x14ac:dyDescent="0.25">
      <c r="A167" s="25" t="s">
        <v>160</v>
      </c>
      <c r="B167" s="189" t="s">
        <v>161</v>
      </c>
      <c r="C167" s="189"/>
      <c r="D167" s="190"/>
      <c r="E167" s="29"/>
      <c r="F167" s="124"/>
      <c r="G167" s="115"/>
      <c r="H167" s="114"/>
      <c r="I167" s="113"/>
      <c r="J167" s="133"/>
    </row>
    <row r="168" spans="1:12" ht="30" x14ac:dyDescent="0.25">
      <c r="A168" s="25" t="s">
        <v>162</v>
      </c>
      <c r="B168" s="189" t="s">
        <v>163</v>
      </c>
      <c r="C168" s="189"/>
      <c r="D168" s="190"/>
      <c r="E168" s="29"/>
      <c r="F168" s="124"/>
      <c r="G168" s="115"/>
      <c r="H168" s="114"/>
      <c r="I168" s="113"/>
      <c r="J168" s="92" t="s">
        <v>347</v>
      </c>
    </row>
    <row r="169" spans="1:12" ht="29.25" customHeight="1" x14ac:dyDescent="0.25">
      <c r="A169" s="25"/>
      <c r="B169" s="114" t="s">
        <v>11</v>
      </c>
      <c r="C169" s="192" t="s">
        <v>164</v>
      </c>
      <c r="D169" s="193"/>
      <c r="E169" s="53">
        <v>30</v>
      </c>
      <c r="F169" s="42"/>
      <c r="G169" s="128"/>
      <c r="H169" s="82"/>
      <c r="I169" s="191" t="s">
        <v>339</v>
      </c>
      <c r="J169" s="64"/>
      <c r="L169" s="63">
        <v>23</v>
      </c>
    </row>
    <row r="170" spans="1:12" x14ac:dyDescent="0.25">
      <c r="A170" s="25"/>
      <c r="B170" s="114"/>
      <c r="C170" s="114" t="s">
        <v>11</v>
      </c>
      <c r="D170" s="115" t="s">
        <v>165</v>
      </c>
      <c r="E170" s="29"/>
      <c r="F170" s="124"/>
      <c r="G170" s="115"/>
      <c r="H170" s="114"/>
      <c r="I170" s="191"/>
      <c r="J170" s="64"/>
    </row>
    <row r="171" spans="1:12" x14ac:dyDescent="0.25">
      <c r="A171" s="25"/>
      <c r="B171" s="114"/>
      <c r="C171" s="114" t="s">
        <v>13</v>
      </c>
      <c r="D171" s="115" t="s">
        <v>166</v>
      </c>
      <c r="E171" s="29"/>
      <c r="F171" s="124"/>
      <c r="G171" s="115"/>
      <c r="H171" s="114"/>
      <c r="I171" s="191"/>
      <c r="J171" s="64"/>
    </row>
    <row r="172" spans="1:12" x14ac:dyDescent="0.25">
      <c r="A172" s="25"/>
      <c r="B172" s="114"/>
      <c r="C172" s="114" t="s">
        <v>15</v>
      </c>
      <c r="D172" s="115" t="s">
        <v>167</v>
      </c>
      <c r="E172" s="29"/>
      <c r="F172" s="124"/>
      <c r="G172" s="115"/>
      <c r="H172" s="114"/>
      <c r="I172" s="191"/>
      <c r="J172" s="64"/>
    </row>
    <row r="173" spans="1:12" x14ac:dyDescent="0.25">
      <c r="A173" s="25"/>
      <c r="B173" s="114"/>
      <c r="C173" s="114" t="s">
        <v>26</v>
      </c>
      <c r="D173" s="115" t="s">
        <v>168</v>
      </c>
      <c r="E173" s="29"/>
      <c r="F173" s="124"/>
      <c r="G173" s="115"/>
      <c r="H173" s="114"/>
      <c r="I173" s="191"/>
      <c r="J173" s="64"/>
    </row>
    <row r="174" spans="1:12" x14ac:dyDescent="0.25">
      <c r="A174" s="25"/>
      <c r="B174" s="114"/>
      <c r="C174" s="114" t="s">
        <v>28</v>
      </c>
      <c r="D174" s="115" t="s">
        <v>169</v>
      </c>
      <c r="E174" s="29"/>
      <c r="F174" s="124"/>
      <c r="G174" s="115"/>
      <c r="H174" s="114"/>
      <c r="I174" s="113"/>
      <c r="J174" s="64"/>
    </row>
    <row r="175" spans="1:12" x14ac:dyDescent="0.25">
      <c r="A175" s="25"/>
      <c r="B175" s="114"/>
      <c r="C175" s="114" t="s">
        <v>30</v>
      </c>
      <c r="D175" s="115" t="s">
        <v>170</v>
      </c>
      <c r="E175" s="29"/>
      <c r="F175" s="124"/>
      <c r="G175" s="115"/>
      <c r="H175" s="114"/>
      <c r="I175" s="113"/>
      <c r="J175" s="64"/>
    </row>
    <row r="176" spans="1:12" x14ac:dyDescent="0.25">
      <c r="A176" s="25"/>
      <c r="B176" s="114"/>
      <c r="C176" s="200" t="s">
        <v>171</v>
      </c>
      <c r="D176" s="201"/>
      <c r="E176" s="29"/>
      <c r="F176" s="124"/>
      <c r="G176" s="115"/>
      <c r="H176" s="114"/>
      <c r="I176" s="113"/>
      <c r="J176" s="64"/>
    </row>
    <row r="177" spans="1:12" x14ac:dyDescent="0.25">
      <c r="A177" s="37"/>
      <c r="B177" s="198" t="s">
        <v>264</v>
      </c>
      <c r="C177" s="198"/>
      <c r="D177" s="199"/>
      <c r="E177" s="38">
        <v>30</v>
      </c>
      <c r="F177" s="11"/>
      <c r="G177" s="38"/>
      <c r="H177" s="85"/>
      <c r="I177" s="100"/>
      <c r="J177" s="106"/>
    </row>
    <row r="178" spans="1:12" ht="21" customHeight="1" x14ac:dyDescent="0.25">
      <c r="A178" s="25" t="s">
        <v>172</v>
      </c>
      <c r="B178" s="189" t="s">
        <v>173</v>
      </c>
      <c r="C178" s="189"/>
      <c r="D178" s="190"/>
      <c r="E178" s="29"/>
      <c r="F178" s="124"/>
      <c r="G178" s="115"/>
      <c r="H178" s="114"/>
      <c r="I178" s="113"/>
      <c r="J178" s="133"/>
    </row>
    <row r="179" spans="1:12" ht="24" customHeight="1" x14ac:dyDescent="0.25">
      <c r="A179" s="25" t="s">
        <v>174</v>
      </c>
      <c r="B179" s="211" t="s">
        <v>175</v>
      </c>
      <c r="C179" s="189"/>
      <c r="D179" s="190"/>
      <c r="E179" s="29"/>
      <c r="F179" s="124"/>
      <c r="G179" s="115"/>
      <c r="H179" s="114"/>
      <c r="I179" s="113"/>
      <c r="J179" s="91" t="s">
        <v>347</v>
      </c>
    </row>
    <row r="180" spans="1:12" ht="30" customHeight="1" x14ac:dyDescent="0.25">
      <c r="A180" s="25"/>
      <c r="B180" s="114" t="s">
        <v>7</v>
      </c>
      <c r="C180" s="200" t="s">
        <v>176</v>
      </c>
      <c r="D180" s="201"/>
      <c r="E180" s="29">
        <v>20</v>
      </c>
      <c r="F180" s="34"/>
      <c r="G180" s="128"/>
      <c r="H180" s="82"/>
      <c r="I180" s="197" t="s">
        <v>340</v>
      </c>
      <c r="J180" s="64"/>
      <c r="L180" s="63">
        <v>24</v>
      </c>
    </row>
    <row r="181" spans="1:12" x14ac:dyDescent="0.25">
      <c r="A181" s="25"/>
      <c r="B181" s="114"/>
      <c r="C181" s="119" t="s">
        <v>11</v>
      </c>
      <c r="D181" s="115" t="s">
        <v>177</v>
      </c>
      <c r="E181" s="53"/>
      <c r="F181" s="124"/>
      <c r="G181" s="40"/>
      <c r="H181" s="114"/>
      <c r="I181" s="197"/>
      <c r="J181" s="64"/>
    </row>
    <row r="182" spans="1:12" x14ac:dyDescent="0.25">
      <c r="A182" s="25"/>
      <c r="B182" s="114"/>
      <c r="C182" s="119" t="s">
        <v>13</v>
      </c>
      <c r="D182" s="115" t="s">
        <v>178</v>
      </c>
      <c r="E182" s="29"/>
      <c r="F182" s="124"/>
      <c r="G182" s="40"/>
      <c r="H182" s="114"/>
      <c r="I182" s="197"/>
      <c r="J182" s="64"/>
    </row>
    <row r="183" spans="1:12" x14ac:dyDescent="0.25">
      <c r="A183" s="25"/>
      <c r="B183" s="114"/>
      <c r="C183" s="119" t="s">
        <v>15</v>
      </c>
      <c r="D183" s="115" t="s">
        <v>16</v>
      </c>
      <c r="E183" s="29"/>
      <c r="F183" s="124"/>
      <c r="G183" s="40"/>
      <c r="H183" s="114"/>
      <c r="I183" s="197"/>
      <c r="J183" s="64"/>
    </row>
    <row r="184" spans="1:12" x14ac:dyDescent="0.25">
      <c r="A184" s="25"/>
      <c r="B184" s="114"/>
      <c r="C184" s="200" t="s">
        <v>179</v>
      </c>
      <c r="D184" s="201"/>
      <c r="E184" s="29"/>
      <c r="F184" s="124"/>
      <c r="G184" s="40"/>
      <c r="H184" s="114"/>
      <c r="I184" s="197"/>
      <c r="J184" s="64"/>
    </row>
    <row r="185" spans="1:12" x14ac:dyDescent="0.25">
      <c r="A185" s="25"/>
      <c r="B185" s="114" t="s">
        <v>18</v>
      </c>
      <c r="C185" s="200" t="s">
        <v>180</v>
      </c>
      <c r="D185" s="201"/>
      <c r="E185" s="29">
        <v>25</v>
      </c>
      <c r="F185" s="124"/>
      <c r="G185" s="128"/>
      <c r="H185" s="82"/>
      <c r="I185" s="113"/>
      <c r="J185" s="91" t="s">
        <v>351</v>
      </c>
    </row>
    <row r="186" spans="1:12" x14ac:dyDescent="0.25">
      <c r="A186" s="25"/>
      <c r="B186" s="114"/>
      <c r="C186" s="119" t="s">
        <v>7</v>
      </c>
      <c r="D186" s="115" t="s">
        <v>181</v>
      </c>
      <c r="E186" s="29"/>
      <c r="F186" s="124"/>
      <c r="G186" s="40"/>
      <c r="H186" s="114"/>
      <c r="I186" s="113"/>
      <c r="J186" s="95"/>
    </row>
    <row r="187" spans="1:12" ht="60" x14ac:dyDescent="0.25">
      <c r="A187" s="25"/>
      <c r="B187" s="114"/>
      <c r="C187" s="149" t="s">
        <v>11</v>
      </c>
      <c r="D187" s="115" t="s">
        <v>385</v>
      </c>
      <c r="E187" s="54"/>
      <c r="F187" s="42"/>
      <c r="G187" s="128"/>
      <c r="H187" s="82"/>
      <c r="I187" s="113" t="s">
        <v>341</v>
      </c>
      <c r="J187" s="64"/>
      <c r="L187" s="63">
        <v>25</v>
      </c>
    </row>
    <row r="188" spans="1:12" ht="30" x14ac:dyDescent="0.25">
      <c r="A188" s="25"/>
      <c r="B188" s="114"/>
      <c r="C188" s="149" t="s">
        <v>13</v>
      </c>
      <c r="D188" s="115" t="s">
        <v>386</v>
      </c>
      <c r="E188" s="116"/>
      <c r="F188" s="42"/>
      <c r="G188" s="128"/>
      <c r="H188" s="82"/>
      <c r="I188" s="113"/>
      <c r="J188" s="64"/>
    </row>
    <row r="189" spans="1:12" x14ac:dyDescent="0.25">
      <c r="A189" s="25"/>
      <c r="B189" s="114"/>
      <c r="C189" s="114"/>
      <c r="D189" s="115" t="s">
        <v>183</v>
      </c>
      <c r="E189" s="29"/>
      <c r="F189" s="9"/>
      <c r="G189" s="40"/>
      <c r="H189" s="114"/>
      <c r="I189" s="113"/>
      <c r="J189" s="64"/>
    </row>
    <row r="190" spans="1:12" ht="18" customHeight="1" x14ac:dyDescent="0.25">
      <c r="A190" s="25"/>
      <c r="B190" s="114"/>
      <c r="C190" s="114" t="s">
        <v>18</v>
      </c>
      <c r="D190" s="115" t="s">
        <v>184</v>
      </c>
      <c r="E190" s="29">
        <v>15</v>
      </c>
      <c r="F190" s="42"/>
      <c r="G190" s="128"/>
      <c r="H190" s="82"/>
      <c r="I190" s="147"/>
      <c r="J190" s="134" t="s">
        <v>370</v>
      </c>
    </row>
    <row r="191" spans="1:12" x14ac:dyDescent="0.25">
      <c r="A191" s="25"/>
      <c r="B191" s="114"/>
      <c r="C191" s="119"/>
      <c r="D191" s="115" t="s">
        <v>185</v>
      </c>
      <c r="E191" s="29"/>
      <c r="F191" s="9"/>
      <c r="G191" s="115"/>
      <c r="H191" s="114"/>
      <c r="I191" s="113"/>
      <c r="J191" s="96"/>
    </row>
    <row r="192" spans="1:12" x14ac:dyDescent="0.25">
      <c r="A192" s="37"/>
      <c r="B192" s="198" t="s">
        <v>317</v>
      </c>
      <c r="C192" s="198"/>
      <c r="D192" s="199"/>
      <c r="E192" s="39">
        <v>60</v>
      </c>
      <c r="F192" s="12"/>
      <c r="G192" s="39"/>
      <c r="H192" s="83"/>
      <c r="I192" s="100"/>
      <c r="J192" s="137"/>
    </row>
    <row r="193" spans="1:12" ht="20.25" customHeight="1" x14ac:dyDescent="0.25">
      <c r="A193" s="25" t="s">
        <v>186</v>
      </c>
      <c r="B193" s="189" t="s">
        <v>187</v>
      </c>
      <c r="C193" s="189"/>
      <c r="D193" s="190"/>
      <c r="E193" s="29"/>
      <c r="F193" s="9"/>
      <c r="G193" s="115"/>
      <c r="H193" s="114"/>
      <c r="I193" s="113"/>
      <c r="J193" s="64"/>
    </row>
    <row r="194" spans="1:12" ht="23.25" customHeight="1" x14ac:dyDescent="0.25">
      <c r="A194" s="25" t="s">
        <v>188</v>
      </c>
      <c r="B194" s="189" t="s">
        <v>189</v>
      </c>
      <c r="C194" s="189"/>
      <c r="D194" s="190"/>
      <c r="E194" s="29"/>
      <c r="F194" s="9"/>
      <c r="G194" s="115"/>
      <c r="H194" s="114"/>
      <c r="I194" s="113"/>
      <c r="J194" s="91" t="s">
        <v>347</v>
      </c>
    </row>
    <row r="195" spans="1:12" ht="29.25" customHeight="1" x14ac:dyDescent="0.25">
      <c r="A195" s="25"/>
      <c r="B195" s="114" t="s">
        <v>11</v>
      </c>
      <c r="C195" s="200" t="s">
        <v>190</v>
      </c>
      <c r="D195" s="201"/>
      <c r="E195" s="116">
        <v>30</v>
      </c>
      <c r="F195" s="34"/>
      <c r="G195" s="128"/>
      <c r="H195" s="82"/>
      <c r="I195" s="197" t="s">
        <v>307</v>
      </c>
      <c r="J195" s="64"/>
      <c r="L195" s="63">
        <v>26</v>
      </c>
    </row>
    <row r="196" spans="1:12" x14ac:dyDescent="0.25">
      <c r="A196" s="25"/>
      <c r="B196" s="114"/>
      <c r="C196" s="114" t="s">
        <v>11</v>
      </c>
      <c r="D196" s="115" t="s">
        <v>191</v>
      </c>
      <c r="E196" s="123"/>
      <c r="F196" s="4"/>
      <c r="G196" s="118"/>
      <c r="H196" s="117"/>
      <c r="I196" s="197"/>
      <c r="J196" s="64"/>
    </row>
    <row r="197" spans="1:12" x14ac:dyDescent="0.25">
      <c r="A197" s="25"/>
      <c r="B197" s="114"/>
      <c r="C197" s="114" t="s">
        <v>13</v>
      </c>
      <c r="D197" s="115" t="s">
        <v>192</v>
      </c>
      <c r="E197" s="116"/>
      <c r="F197" s="4"/>
      <c r="G197" s="118"/>
      <c r="H197" s="117"/>
      <c r="I197" s="197"/>
      <c r="J197" s="64"/>
    </row>
    <row r="198" spans="1:12" x14ac:dyDescent="0.25">
      <c r="A198" s="25"/>
      <c r="B198" s="114"/>
      <c r="C198" s="114" t="s">
        <v>15</v>
      </c>
      <c r="D198" s="115" t="s">
        <v>107</v>
      </c>
      <c r="E198" s="116"/>
      <c r="F198" s="4"/>
      <c r="G198" s="118"/>
      <c r="H198" s="117"/>
      <c r="I198" s="197"/>
      <c r="J198" s="64"/>
    </row>
    <row r="199" spans="1:12" x14ac:dyDescent="0.25">
      <c r="A199" s="25"/>
      <c r="B199" s="114"/>
      <c r="C199" s="200" t="s">
        <v>17</v>
      </c>
      <c r="D199" s="201"/>
      <c r="E199" s="116"/>
      <c r="F199" s="4"/>
      <c r="G199" s="118"/>
      <c r="H199" s="117"/>
      <c r="I199" s="197"/>
      <c r="J199" s="64"/>
    </row>
    <row r="200" spans="1:12" ht="21.75" customHeight="1" x14ac:dyDescent="0.25">
      <c r="A200" s="37"/>
      <c r="B200" s="212" t="s">
        <v>265</v>
      </c>
      <c r="C200" s="212"/>
      <c r="D200" s="213"/>
      <c r="E200" s="38">
        <v>30</v>
      </c>
      <c r="F200" s="13"/>
      <c r="G200" s="38"/>
      <c r="H200" s="85"/>
      <c r="I200" s="100"/>
      <c r="J200" s="106"/>
    </row>
    <row r="201" spans="1:12" s="154" customFormat="1" ht="23.25" customHeight="1" x14ac:dyDescent="0.25">
      <c r="A201" s="138"/>
      <c r="B201" s="222" t="s">
        <v>322</v>
      </c>
      <c r="C201" s="222"/>
      <c r="D201" s="223"/>
      <c r="E201" s="150">
        <v>700</v>
      </c>
      <c r="F201" s="151"/>
      <c r="G201" s="150"/>
      <c r="H201" s="139"/>
      <c r="I201" s="152"/>
      <c r="J201" s="153"/>
      <c r="L201" s="155"/>
    </row>
    <row r="202" spans="1:12" ht="9.75" customHeight="1" x14ac:dyDescent="0.25">
      <c r="A202" s="70"/>
      <c r="B202" s="71"/>
      <c r="C202" s="71"/>
      <c r="D202" s="72"/>
      <c r="E202" s="156"/>
      <c r="F202" s="74"/>
      <c r="G202" s="73"/>
      <c r="H202" s="87"/>
      <c r="I202" s="104"/>
      <c r="J202" s="108"/>
    </row>
    <row r="203" spans="1:12" ht="18.75" x14ac:dyDescent="0.25">
      <c r="A203" s="57" t="s">
        <v>193</v>
      </c>
      <c r="B203" s="187" t="s">
        <v>194</v>
      </c>
      <c r="C203" s="187"/>
      <c r="D203" s="188"/>
      <c r="E203" s="58"/>
      <c r="F203" s="10"/>
      <c r="G203" s="59"/>
      <c r="H203" s="88"/>
      <c r="I203" s="105"/>
      <c r="J203" s="109"/>
    </row>
    <row r="204" spans="1:12" x14ac:dyDescent="0.25">
      <c r="A204" s="25"/>
      <c r="B204" s="117" t="s">
        <v>7</v>
      </c>
      <c r="C204" s="200" t="s">
        <v>195</v>
      </c>
      <c r="D204" s="201"/>
      <c r="E204" s="28"/>
      <c r="F204" s="9"/>
      <c r="G204" s="115"/>
      <c r="H204" s="114"/>
      <c r="I204" s="113"/>
      <c r="J204" s="64"/>
    </row>
    <row r="205" spans="1:12" s="63" customFormat="1" ht="92.25" customHeight="1" x14ac:dyDescent="0.25">
      <c r="A205" s="25"/>
      <c r="B205" s="114"/>
      <c r="C205" s="192" t="s">
        <v>196</v>
      </c>
      <c r="D205" s="193"/>
      <c r="E205" s="28">
        <v>20</v>
      </c>
      <c r="F205" s="42"/>
      <c r="G205" s="131"/>
      <c r="H205" s="82"/>
      <c r="I205" s="113" t="s">
        <v>308</v>
      </c>
      <c r="J205" s="64" t="s">
        <v>368</v>
      </c>
      <c r="L205" s="63">
        <v>27</v>
      </c>
    </row>
    <row r="206" spans="1:12" x14ac:dyDescent="0.25">
      <c r="A206" s="37"/>
      <c r="B206" s="198" t="s">
        <v>197</v>
      </c>
      <c r="C206" s="198"/>
      <c r="D206" s="199"/>
      <c r="E206" s="157">
        <v>20</v>
      </c>
      <c r="F206" s="13"/>
      <c r="G206" s="38"/>
      <c r="H206" s="85"/>
      <c r="I206" s="100"/>
      <c r="J206" s="106"/>
    </row>
    <row r="207" spans="1:12" ht="31.5" customHeight="1" x14ac:dyDescent="0.25">
      <c r="A207" s="25" t="s">
        <v>20</v>
      </c>
      <c r="B207" s="117"/>
      <c r="C207" s="200" t="s">
        <v>198</v>
      </c>
      <c r="D207" s="201"/>
      <c r="E207" s="29"/>
      <c r="F207" s="124"/>
      <c r="G207" s="115"/>
      <c r="H207" s="114"/>
      <c r="I207" s="221" t="s">
        <v>342</v>
      </c>
      <c r="J207" s="94" t="s">
        <v>347</v>
      </c>
      <c r="L207" s="63">
        <v>28</v>
      </c>
    </row>
    <row r="208" spans="1:12" x14ac:dyDescent="0.25">
      <c r="A208" s="25"/>
      <c r="B208" s="117"/>
      <c r="C208" s="200" t="s">
        <v>199</v>
      </c>
      <c r="D208" s="201"/>
      <c r="E208" s="29"/>
      <c r="F208" s="124"/>
      <c r="G208" s="115"/>
      <c r="H208" s="114"/>
      <c r="I208" s="197"/>
      <c r="J208" s="95"/>
    </row>
    <row r="209" spans="1:12" ht="30" x14ac:dyDescent="0.25">
      <c r="A209" s="25"/>
      <c r="B209" s="114"/>
      <c r="C209" s="114"/>
      <c r="D209" s="115" t="s">
        <v>200</v>
      </c>
      <c r="E209" s="29">
        <v>20</v>
      </c>
      <c r="F209" s="34"/>
      <c r="G209" s="128"/>
      <c r="H209" s="82"/>
      <c r="I209" s="197"/>
      <c r="J209" s="95"/>
    </row>
    <row r="210" spans="1:12" x14ac:dyDescent="0.25">
      <c r="A210" s="25"/>
      <c r="B210" s="114"/>
      <c r="C210" s="114"/>
      <c r="D210" s="115" t="s">
        <v>253</v>
      </c>
      <c r="E210" s="29"/>
      <c r="F210" s="124"/>
      <c r="G210" s="40"/>
      <c r="H210" s="114"/>
      <c r="I210" s="113"/>
      <c r="J210" s="64"/>
    </row>
    <row r="211" spans="1:12" ht="93" customHeight="1" x14ac:dyDescent="0.25">
      <c r="A211" s="25" t="s">
        <v>40</v>
      </c>
      <c r="B211" s="192" t="s">
        <v>377</v>
      </c>
      <c r="C211" s="192"/>
      <c r="D211" s="193"/>
      <c r="E211" s="29">
        <v>15</v>
      </c>
      <c r="F211" s="34"/>
      <c r="G211" s="128"/>
      <c r="H211" s="82"/>
      <c r="I211" s="135" t="s">
        <v>380</v>
      </c>
      <c r="J211" s="92" t="s">
        <v>353</v>
      </c>
      <c r="L211" s="63">
        <v>29</v>
      </c>
    </row>
    <row r="212" spans="1:12" ht="93.75" customHeight="1" x14ac:dyDescent="0.25">
      <c r="A212" s="25" t="s">
        <v>44</v>
      </c>
      <c r="B212" s="192" t="s">
        <v>376</v>
      </c>
      <c r="C212" s="192"/>
      <c r="D212" s="193"/>
      <c r="E212" s="29">
        <v>15</v>
      </c>
      <c r="F212" s="34"/>
      <c r="G212" s="128"/>
      <c r="H212" s="82"/>
      <c r="I212" s="135" t="s">
        <v>379</v>
      </c>
      <c r="J212" s="92" t="s">
        <v>354</v>
      </c>
      <c r="L212" s="63">
        <v>30</v>
      </c>
    </row>
    <row r="213" spans="1:12" ht="61.5" customHeight="1" x14ac:dyDescent="0.25">
      <c r="A213" s="25"/>
      <c r="B213" s="114"/>
      <c r="C213" s="114" t="s">
        <v>100</v>
      </c>
      <c r="D213" s="115" t="s">
        <v>318</v>
      </c>
      <c r="E213" s="29">
        <v>10</v>
      </c>
      <c r="F213" s="42"/>
      <c r="G213" s="128"/>
      <c r="H213" s="82"/>
      <c r="I213" s="113" t="s">
        <v>378</v>
      </c>
      <c r="J213" s="140" t="s">
        <v>355</v>
      </c>
      <c r="L213" s="63">
        <v>31</v>
      </c>
    </row>
    <row r="214" spans="1:12" x14ac:dyDescent="0.25">
      <c r="A214" s="25"/>
      <c r="B214" s="114"/>
      <c r="C214" s="114"/>
      <c r="D214" s="115" t="s">
        <v>203</v>
      </c>
      <c r="E214" s="29"/>
      <c r="F214" s="9"/>
      <c r="G214" s="115"/>
      <c r="H214" s="114"/>
      <c r="I214" s="113"/>
      <c r="J214" s="64"/>
    </row>
    <row r="215" spans="1:12" x14ac:dyDescent="0.25">
      <c r="A215" s="37"/>
      <c r="B215" s="198" t="s">
        <v>204</v>
      </c>
      <c r="C215" s="198"/>
      <c r="D215" s="199"/>
      <c r="E215" s="38">
        <v>60</v>
      </c>
      <c r="F215" s="14"/>
      <c r="G215" s="38"/>
      <c r="H215" s="85"/>
      <c r="I215" s="100"/>
      <c r="J215" s="106"/>
    </row>
    <row r="216" spans="1:12" ht="30" customHeight="1" x14ac:dyDescent="0.25">
      <c r="A216" s="25" t="s">
        <v>51</v>
      </c>
      <c r="B216" s="189" t="s">
        <v>205</v>
      </c>
      <c r="C216" s="189"/>
      <c r="D216" s="190"/>
      <c r="E216" s="29"/>
      <c r="F216" s="9"/>
      <c r="G216" s="115"/>
      <c r="H216" s="114"/>
      <c r="I216" s="113"/>
      <c r="J216" s="133"/>
    </row>
    <row r="217" spans="1:12" ht="54" customHeight="1" x14ac:dyDescent="0.25">
      <c r="A217" s="25"/>
      <c r="B217" s="114" t="s">
        <v>7</v>
      </c>
      <c r="C217" s="192" t="s">
        <v>206</v>
      </c>
      <c r="D217" s="193"/>
      <c r="E217" s="116"/>
      <c r="F217" s="4"/>
      <c r="G217" s="25"/>
      <c r="H217" s="117"/>
      <c r="I217" s="197" t="s">
        <v>344</v>
      </c>
      <c r="J217" s="107" t="s">
        <v>375</v>
      </c>
      <c r="L217" s="63">
        <v>32</v>
      </c>
    </row>
    <row r="218" spans="1:12" x14ac:dyDescent="0.25">
      <c r="A218" s="25"/>
      <c r="B218" s="114"/>
      <c r="C218" s="114" t="s">
        <v>11</v>
      </c>
      <c r="D218" s="115" t="s">
        <v>207</v>
      </c>
      <c r="E218" s="184">
        <v>10</v>
      </c>
      <c r="F218" s="34"/>
      <c r="G218" s="128"/>
      <c r="H218" s="82"/>
      <c r="I218" s="197"/>
      <c r="J218" s="64"/>
    </row>
    <row r="219" spans="1:12" x14ac:dyDescent="0.25">
      <c r="A219" s="25"/>
      <c r="B219" s="114"/>
      <c r="C219" s="114" t="s">
        <v>13</v>
      </c>
      <c r="D219" s="115" t="s">
        <v>208</v>
      </c>
      <c r="E219" s="184"/>
      <c r="F219" s="4"/>
      <c r="G219" s="25"/>
      <c r="H219" s="117"/>
      <c r="I219" s="197"/>
      <c r="J219" s="64"/>
    </row>
    <row r="220" spans="1:12" x14ac:dyDescent="0.25">
      <c r="A220" s="25"/>
      <c r="B220" s="114"/>
      <c r="C220" s="114" t="s">
        <v>15</v>
      </c>
      <c r="D220" s="115" t="s">
        <v>209</v>
      </c>
      <c r="E220" s="184"/>
      <c r="F220" s="4"/>
      <c r="G220" s="25"/>
      <c r="H220" s="117"/>
      <c r="I220" s="197"/>
      <c r="J220" s="64"/>
    </row>
    <row r="221" spans="1:12" x14ac:dyDescent="0.25">
      <c r="A221" s="25"/>
      <c r="B221" s="114"/>
      <c r="C221" s="114" t="s">
        <v>26</v>
      </c>
      <c r="D221" s="115" t="s">
        <v>16</v>
      </c>
      <c r="E221" s="184"/>
      <c r="F221" s="4"/>
      <c r="G221" s="25"/>
      <c r="H221" s="117"/>
      <c r="I221" s="197"/>
      <c r="J221" s="64"/>
    </row>
    <row r="222" spans="1:12" ht="25.5" customHeight="1" x14ac:dyDescent="0.25">
      <c r="A222" s="25"/>
      <c r="B222" s="114"/>
      <c r="C222" s="192" t="s">
        <v>210</v>
      </c>
      <c r="D222" s="193"/>
      <c r="E222" s="116"/>
      <c r="F222" s="4"/>
      <c r="G222" s="25"/>
      <c r="H222" s="117"/>
      <c r="I222" s="197"/>
      <c r="J222" s="64"/>
    </row>
    <row r="223" spans="1:12" ht="60" customHeight="1" x14ac:dyDescent="0.25">
      <c r="A223" s="25"/>
      <c r="B223" s="114" t="s">
        <v>18</v>
      </c>
      <c r="C223" s="192" t="s">
        <v>211</v>
      </c>
      <c r="D223" s="193"/>
      <c r="E223" s="29">
        <v>10</v>
      </c>
      <c r="F223" s="42"/>
      <c r="G223" s="128"/>
      <c r="H223" s="82"/>
      <c r="I223" s="197" t="s">
        <v>345</v>
      </c>
      <c r="J223" s="64" t="s">
        <v>393</v>
      </c>
      <c r="L223" s="63">
        <v>33</v>
      </c>
    </row>
    <row r="224" spans="1:12" x14ac:dyDescent="0.25">
      <c r="A224" s="25"/>
      <c r="B224" s="114"/>
      <c r="C224" s="192" t="s">
        <v>212</v>
      </c>
      <c r="D224" s="193"/>
      <c r="E224" s="29"/>
      <c r="F224" s="9"/>
      <c r="G224" s="40"/>
      <c r="H224" s="114"/>
      <c r="I224" s="197"/>
      <c r="J224" s="64"/>
    </row>
    <row r="225" spans="1:12" ht="29.25" customHeight="1" x14ac:dyDescent="0.25">
      <c r="A225" s="25"/>
      <c r="B225" s="114" t="s">
        <v>51</v>
      </c>
      <c r="C225" s="192" t="s">
        <v>213</v>
      </c>
      <c r="D225" s="193"/>
      <c r="E225" s="29">
        <v>10</v>
      </c>
      <c r="F225" s="42"/>
      <c r="G225" s="128"/>
      <c r="H225" s="82"/>
      <c r="I225" s="197"/>
      <c r="J225" s="140" t="s">
        <v>394</v>
      </c>
      <c r="L225" s="63">
        <v>34</v>
      </c>
    </row>
    <row r="226" spans="1:12" x14ac:dyDescent="0.25">
      <c r="A226" s="25"/>
      <c r="B226" s="114"/>
      <c r="C226" s="192" t="s">
        <v>214</v>
      </c>
      <c r="D226" s="193"/>
      <c r="E226" s="29"/>
      <c r="F226" s="9"/>
      <c r="G226" s="40"/>
      <c r="H226" s="114"/>
      <c r="I226" s="113"/>
      <c r="J226" s="64"/>
    </row>
    <row r="227" spans="1:12" ht="45" x14ac:dyDescent="0.25">
      <c r="A227" s="25"/>
      <c r="B227" s="114" t="s">
        <v>74</v>
      </c>
      <c r="C227" s="192" t="s">
        <v>215</v>
      </c>
      <c r="D227" s="193"/>
      <c r="E227" s="29">
        <v>10</v>
      </c>
      <c r="F227" s="42"/>
      <c r="G227" s="128"/>
      <c r="H227" s="82"/>
      <c r="I227" s="113" t="s">
        <v>374</v>
      </c>
      <c r="J227" s="64" t="s">
        <v>392</v>
      </c>
      <c r="L227" s="63">
        <v>35</v>
      </c>
    </row>
    <row r="228" spans="1:12" x14ac:dyDescent="0.25">
      <c r="A228" s="25"/>
      <c r="B228" s="114"/>
      <c r="C228" s="192" t="s">
        <v>214</v>
      </c>
      <c r="D228" s="193"/>
      <c r="E228" s="29"/>
      <c r="F228" s="9"/>
      <c r="G228" s="40"/>
      <c r="H228" s="114"/>
      <c r="I228" s="113"/>
      <c r="J228" s="64"/>
    </row>
    <row r="229" spans="1:12" ht="27.75" customHeight="1" x14ac:dyDescent="0.25">
      <c r="A229" s="25"/>
      <c r="B229" s="114" t="s">
        <v>87</v>
      </c>
      <c r="C229" s="192" t="s">
        <v>216</v>
      </c>
      <c r="D229" s="193"/>
      <c r="E229" s="29">
        <v>10</v>
      </c>
      <c r="F229" s="42"/>
      <c r="G229" s="128"/>
      <c r="H229" s="82"/>
      <c r="I229" s="113"/>
      <c r="J229" s="140" t="s">
        <v>373</v>
      </c>
      <c r="L229" s="63">
        <v>36</v>
      </c>
    </row>
    <row r="230" spans="1:12" x14ac:dyDescent="0.25">
      <c r="A230" s="25"/>
      <c r="B230" s="114"/>
      <c r="C230" s="200" t="s">
        <v>217</v>
      </c>
      <c r="D230" s="201"/>
      <c r="E230" s="29"/>
      <c r="F230" s="124"/>
      <c r="G230" s="40"/>
      <c r="H230" s="114"/>
      <c r="I230" s="113"/>
      <c r="J230" s="64"/>
    </row>
    <row r="231" spans="1:12" x14ac:dyDescent="0.25">
      <c r="A231" s="52"/>
      <c r="B231" s="198" t="s">
        <v>218</v>
      </c>
      <c r="C231" s="198"/>
      <c r="D231" s="199"/>
      <c r="E231" s="38">
        <v>50</v>
      </c>
      <c r="F231" s="14"/>
      <c r="G231" s="38"/>
      <c r="H231" s="85"/>
      <c r="I231" s="100"/>
      <c r="J231" s="106"/>
    </row>
    <row r="232" spans="1:12" x14ac:dyDescent="0.25">
      <c r="A232" s="25" t="s">
        <v>74</v>
      </c>
      <c r="B232" s="189" t="s">
        <v>219</v>
      </c>
      <c r="C232" s="189"/>
      <c r="D232" s="190"/>
      <c r="E232" s="29"/>
      <c r="F232" s="9"/>
      <c r="G232" s="115"/>
      <c r="H232" s="114"/>
      <c r="I232" s="113"/>
      <c r="J232" s="133"/>
    </row>
    <row r="233" spans="1:12" ht="48" customHeight="1" x14ac:dyDescent="0.25">
      <c r="A233" s="25"/>
      <c r="B233" s="114" t="s">
        <v>7</v>
      </c>
      <c r="C233" s="192" t="s">
        <v>220</v>
      </c>
      <c r="D233" s="193"/>
      <c r="E233" s="116">
        <v>30</v>
      </c>
      <c r="F233" s="42"/>
      <c r="G233" s="128"/>
      <c r="H233" s="82"/>
      <c r="I233" s="113" t="s">
        <v>346</v>
      </c>
      <c r="J233" s="97" t="s">
        <v>347</v>
      </c>
      <c r="L233" s="63">
        <v>37</v>
      </c>
    </row>
    <row r="234" spans="1:12" x14ac:dyDescent="0.25">
      <c r="A234" s="25"/>
      <c r="B234" s="114"/>
      <c r="C234" s="114" t="s">
        <v>11</v>
      </c>
      <c r="D234" s="115" t="s">
        <v>221</v>
      </c>
      <c r="E234" s="116"/>
      <c r="F234" s="42"/>
      <c r="G234" s="128"/>
      <c r="H234" s="82"/>
      <c r="I234" s="101"/>
      <c r="J234" s="64"/>
    </row>
    <row r="235" spans="1:12" x14ac:dyDescent="0.25">
      <c r="A235" s="25"/>
      <c r="B235" s="114"/>
      <c r="C235" s="119" t="s">
        <v>13</v>
      </c>
      <c r="D235" s="115" t="s">
        <v>222</v>
      </c>
      <c r="E235" s="116"/>
      <c r="F235" s="4"/>
      <c r="G235" s="25"/>
      <c r="H235" s="117"/>
      <c r="I235" s="113"/>
      <c r="J235" s="64"/>
    </row>
    <row r="236" spans="1:12" x14ac:dyDescent="0.25">
      <c r="A236" s="25"/>
      <c r="B236" s="114"/>
      <c r="C236" s="200" t="s">
        <v>223</v>
      </c>
      <c r="D236" s="201"/>
      <c r="E236" s="116"/>
      <c r="F236" s="4"/>
      <c r="G236" s="25"/>
      <c r="H236" s="117"/>
      <c r="I236" s="113"/>
      <c r="J236" s="64"/>
    </row>
    <row r="237" spans="1:12" ht="17.25" customHeight="1" x14ac:dyDescent="0.25">
      <c r="A237" s="25"/>
      <c r="B237" s="114" t="s">
        <v>18</v>
      </c>
      <c r="C237" s="192" t="s">
        <v>224</v>
      </c>
      <c r="D237" s="193"/>
      <c r="E237" s="29">
        <v>10</v>
      </c>
      <c r="F237" s="42"/>
      <c r="G237" s="128"/>
      <c r="H237" s="82"/>
      <c r="I237" s="113"/>
      <c r="J237" s="140" t="s">
        <v>371</v>
      </c>
    </row>
    <row r="238" spans="1:12" x14ac:dyDescent="0.25">
      <c r="A238" s="25"/>
      <c r="B238" s="114"/>
      <c r="C238" s="200" t="s">
        <v>225</v>
      </c>
      <c r="D238" s="201"/>
      <c r="E238" s="29"/>
      <c r="F238" s="9"/>
      <c r="G238" s="40"/>
      <c r="H238" s="114"/>
      <c r="I238" s="113"/>
      <c r="J238" s="97"/>
    </row>
    <row r="239" spans="1:12" x14ac:dyDescent="0.25">
      <c r="A239" s="25"/>
      <c r="B239" s="114" t="s">
        <v>51</v>
      </c>
      <c r="C239" s="200" t="s">
        <v>226</v>
      </c>
      <c r="D239" s="201"/>
      <c r="E239" s="29"/>
      <c r="F239" s="9"/>
      <c r="G239" s="40"/>
      <c r="H239" s="114"/>
      <c r="I239" s="146" t="s">
        <v>372</v>
      </c>
      <c r="J239" s="95" t="s">
        <v>347</v>
      </c>
      <c r="L239" s="63">
        <v>38</v>
      </c>
    </row>
    <row r="240" spans="1:12" x14ac:dyDescent="0.25">
      <c r="A240" s="25"/>
      <c r="B240" s="114"/>
      <c r="C240" s="114" t="s">
        <v>11</v>
      </c>
      <c r="D240" s="115" t="s">
        <v>227</v>
      </c>
      <c r="E240" s="29">
        <v>5</v>
      </c>
      <c r="F240" s="46"/>
      <c r="G240" s="128"/>
      <c r="H240" s="82"/>
      <c r="I240" s="113"/>
      <c r="J240" s="95"/>
    </row>
    <row r="241" spans="1:12" x14ac:dyDescent="0.25">
      <c r="A241" s="25"/>
      <c r="B241" s="114"/>
      <c r="C241" s="114" t="s">
        <v>13</v>
      </c>
      <c r="D241" s="115" t="s">
        <v>228</v>
      </c>
      <c r="E241" s="29">
        <v>5</v>
      </c>
      <c r="F241" s="46"/>
      <c r="G241" s="128"/>
      <c r="H241" s="82"/>
      <c r="I241" s="113"/>
      <c r="J241" s="64"/>
    </row>
    <row r="242" spans="1:12" x14ac:dyDescent="0.25">
      <c r="A242" s="25"/>
      <c r="B242" s="114"/>
      <c r="C242" s="114" t="s">
        <v>15</v>
      </c>
      <c r="D242" s="115" t="s">
        <v>229</v>
      </c>
      <c r="E242" s="29">
        <v>5</v>
      </c>
      <c r="F242" s="46"/>
      <c r="G242" s="128"/>
      <c r="H242" s="82"/>
      <c r="I242" s="113"/>
      <c r="J242" s="64"/>
    </row>
    <row r="243" spans="1:12" ht="16.5" customHeight="1" x14ac:dyDescent="0.25">
      <c r="A243" s="25"/>
      <c r="B243" s="114"/>
      <c r="C243" s="114" t="s">
        <v>26</v>
      </c>
      <c r="D243" s="115" t="s">
        <v>230</v>
      </c>
      <c r="E243" s="29">
        <v>5</v>
      </c>
      <c r="F243" s="46"/>
      <c r="G243" s="128"/>
      <c r="H243" s="82"/>
      <c r="I243" s="113"/>
      <c r="J243" s="64"/>
    </row>
    <row r="244" spans="1:12" x14ac:dyDescent="0.25">
      <c r="A244" s="25"/>
      <c r="B244" s="192" t="s">
        <v>231</v>
      </c>
      <c r="C244" s="192"/>
      <c r="D244" s="193"/>
      <c r="E244" s="29">
        <v>20</v>
      </c>
      <c r="F244" s="9"/>
      <c r="G244" s="29"/>
      <c r="H244" s="84"/>
      <c r="I244" s="113"/>
      <c r="J244" s="64"/>
    </row>
    <row r="245" spans="1:12" x14ac:dyDescent="0.25">
      <c r="A245" s="52"/>
      <c r="B245" s="198" t="s">
        <v>266</v>
      </c>
      <c r="C245" s="198"/>
      <c r="D245" s="199"/>
      <c r="E245" s="38">
        <v>60</v>
      </c>
      <c r="F245" s="14"/>
      <c r="G245" s="38"/>
      <c r="H245" s="85"/>
      <c r="I245" s="100"/>
      <c r="J245" s="106"/>
    </row>
    <row r="246" spans="1:12" x14ac:dyDescent="0.25">
      <c r="A246" s="25" t="s">
        <v>87</v>
      </c>
      <c r="B246" s="189" t="s">
        <v>232</v>
      </c>
      <c r="C246" s="189"/>
      <c r="D246" s="190"/>
      <c r="E246" s="29"/>
      <c r="F246" s="9"/>
      <c r="G246" s="115"/>
      <c r="H246" s="114"/>
      <c r="I246" s="113"/>
      <c r="J246" s="64"/>
    </row>
    <row r="247" spans="1:12" x14ac:dyDescent="0.25">
      <c r="A247" s="25"/>
      <c r="B247" s="189" t="s">
        <v>233</v>
      </c>
      <c r="C247" s="189"/>
      <c r="D247" s="190"/>
      <c r="E247" s="29"/>
      <c r="F247" s="9"/>
      <c r="G247" s="115"/>
      <c r="H247" s="114"/>
      <c r="I247" s="113"/>
      <c r="J247" s="64"/>
    </row>
    <row r="248" spans="1:12" ht="75" x14ac:dyDescent="0.25">
      <c r="A248" s="25" t="s">
        <v>89</v>
      </c>
      <c r="B248" s="192" t="s">
        <v>234</v>
      </c>
      <c r="C248" s="192"/>
      <c r="D248" s="193"/>
      <c r="E248" s="29">
        <v>10</v>
      </c>
      <c r="F248" s="41"/>
      <c r="G248" s="128"/>
      <c r="H248" s="82"/>
      <c r="I248" s="113" t="s">
        <v>323</v>
      </c>
      <c r="J248" s="64" t="s">
        <v>370</v>
      </c>
      <c r="L248" s="63">
        <v>39</v>
      </c>
    </row>
    <row r="249" spans="1:12" ht="63.75" customHeight="1" x14ac:dyDescent="0.25">
      <c r="A249" s="25" t="s">
        <v>235</v>
      </c>
      <c r="B249" s="192" t="s">
        <v>297</v>
      </c>
      <c r="C249" s="192"/>
      <c r="D249" s="193"/>
      <c r="E249" s="29">
        <v>20</v>
      </c>
      <c r="F249" s="41"/>
      <c r="G249" s="128"/>
      <c r="H249" s="82"/>
      <c r="I249" s="101"/>
      <c r="J249" s="110" t="s">
        <v>369</v>
      </c>
    </row>
    <row r="250" spans="1:12" ht="33" customHeight="1" x14ac:dyDescent="0.25">
      <c r="A250" s="25" t="s">
        <v>236</v>
      </c>
      <c r="B250" s="192" t="s">
        <v>255</v>
      </c>
      <c r="C250" s="192"/>
      <c r="D250" s="193"/>
      <c r="E250" s="28">
        <v>20</v>
      </c>
      <c r="F250" s="41"/>
      <c r="G250" s="128"/>
      <c r="H250" s="82"/>
      <c r="I250" s="113"/>
      <c r="J250" s="98" t="s">
        <v>369</v>
      </c>
    </row>
    <row r="251" spans="1:12" x14ac:dyDescent="0.25">
      <c r="A251" s="25"/>
      <c r="B251" s="114"/>
      <c r="C251" s="114" t="s">
        <v>11</v>
      </c>
      <c r="D251" s="115" t="s">
        <v>256</v>
      </c>
      <c r="E251" s="28"/>
      <c r="F251" s="41"/>
      <c r="G251" s="128"/>
      <c r="H251" s="82"/>
      <c r="I251" s="113"/>
      <c r="J251" s="98"/>
    </row>
    <row r="252" spans="1:12" x14ac:dyDescent="0.25">
      <c r="A252" s="25"/>
      <c r="B252" s="114"/>
      <c r="C252" s="114" t="s">
        <v>13</v>
      </c>
      <c r="D252" s="115" t="s">
        <v>257</v>
      </c>
      <c r="E252" s="28"/>
      <c r="F252" s="41"/>
      <c r="G252" s="128"/>
      <c r="H252" s="82"/>
      <c r="I252" s="113"/>
      <c r="J252" s="64"/>
    </row>
    <row r="253" spans="1:12" ht="63" customHeight="1" x14ac:dyDescent="0.25">
      <c r="A253" s="25" t="s">
        <v>237</v>
      </c>
      <c r="B253" s="192" t="s">
        <v>238</v>
      </c>
      <c r="C253" s="192"/>
      <c r="D253" s="193"/>
      <c r="E253" s="29">
        <v>60</v>
      </c>
      <c r="F253" s="41"/>
      <c r="G253" s="128"/>
      <c r="H253" s="82"/>
      <c r="I253" s="113"/>
      <c r="J253" s="98" t="s">
        <v>369</v>
      </c>
    </row>
    <row r="254" spans="1:12" x14ac:dyDescent="0.25">
      <c r="A254" s="37"/>
      <c r="B254" s="198" t="s">
        <v>239</v>
      </c>
      <c r="C254" s="198"/>
      <c r="D254" s="199"/>
      <c r="E254" s="38">
        <v>110</v>
      </c>
      <c r="F254" s="14"/>
      <c r="G254" s="38"/>
      <c r="H254" s="85"/>
      <c r="I254" s="100"/>
      <c r="J254" s="106"/>
    </row>
    <row r="255" spans="1:12" ht="18.75" x14ac:dyDescent="0.25">
      <c r="A255" s="141"/>
      <c r="B255" s="214" t="s">
        <v>320</v>
      </c>
      <c r="C255" s="215"/>
      <c r="D255" s="215"/>
      <c r="E255" s="142">
        <v>300</v>
      </c>
      <c r="F255" s="143"/>
      <c r="G255" s="142"/>
      <c r="H255" s="144"/>
      <c r="I255" s="145"/>
      <c r="J255" s="145"/>
    </row>
    <row r="256" spans="1:12" ht="18.75" x14ac:dyDescent="0.25">
      <c r="A256" s="141"/>
      <c r="B256" s="214" t="s">
        <v>321</v>
      </c>
      <c r="C256" s="215"/>
      <c r="D256" s="215"/>
      <c r="E256" s="142">
        <v>1000</v>
      </c>
      <c r="F256" s="143"/>
      <c r="G256" s="142"/>
      <c r="H256" s="144"/>
      <c r="I256" s="145"/>
      <c r="J256" s="145"/>
    </row>
    <row r="258" spans="1:12" x14ac:dyDescent="0.25">
      <c r="F258" s="172"/>
      <c r="I258" s="112" t="s">
        <v>358</v>
      </c>
    </row>
    <row r="259" spans="1:12" x14ac:dyDescent="0.25">
      <c r="F259" s="172"/>
      <c r="I259" s="112" t="s">
        <v>359</v>
      </c>
    </row>
    <row r="260" spans="1:12" s="79" customFormat="1" x14ac:dyDescent="0.25">
      <c r="A260" s="43"/>
      <c r="B260" s="43"/>
      <c r="C260" s="43"/>
      <c r="D260" s="43"/>
      <c r="E260" s="43"/>
      <c r="F260" s="172"/>
      <c r="G260" s="43"/>
      <c r="I260" s="112"/>
      <c r="K260"/>
      <c r="L260" s="63"/>
    </row>
    <row r="261" spans="1:12" s="79" customFormat="1" x14ac:dyDescent="0.25">
      <c r="A261" s="43"/>
      <c r="B261" s="43"/>
      <c r="C261" s="43"/>
      <c r="D261" s="43"/>
      <c r="E261" s="43"/>
      <c r="F261" s="173"/>
      <c r="G261" s="43"/>
      <c r="I261" s="112" t="s">
        <v>360</v>
      </c>
      <c r="K261"/>
      <c r="L261" s="63"/>
    </row>
    <row r="262" spans="1:12" s="79" customFormat="1" x14ac:dyDescent="0.25">
      <c r="A262" s="43"/>
      <c r="B262" s="43"/>
      <c r="C262" s="43"/>
      <c r="D262" s="43"/>
      <c r="E262" s="43"/>
      <c r="F262" s="172"/>
      <c r="G262" s="43"/>
      <c r="I262" s="112" t="s">
        <v>361</v>
      </c>
      <c r="K262"/>
      <c r="L262" s="63"/>
    </row>
    <row r="263" spans="1:12" s="79" customFormat="1" x14ac:dyDescent="0.25">
      <c r="A263" s="43"/>
      <c r="B263" s="43"/>
      <c r="C263" s="43"/>
      <c r="D263" s="43"/>
      <c r="E263" s="43"/>
      <c r="F263" s="172"/>
      <c r="G263" s="43"/>
      <c r="K263"/>
      <c r="L263" s="63"/>
    </row>
    <row r="264" spans="1:12" s="79" customFormat="1" x14ac:dyDescent="0.25">
      <c r="A264" s="43"/>
      <c r="B264" s="43"/>
      <c r="C264" s="43"/>
      <c r="D264" s="43"/>
      <c r="E264" s="43"/>
      <c r="F264" s="43"/>
      <c r="G264" s="43"/>
      <c r="I264" s="112"/>
      <c r="K264"/>
      <c r="L264" s="63"/>
    </row>
  </sheetData>
  <mergeCells count="193">
    <mergeCell ref="I59:I63"/>
    <mergeCell ref="B12:D12"/>
    <mergeCell ref="H12:I12"/>
    <mergeCell ref="I151:I155"/>
    <mergeCell ref="I141:I144"/>
    <mergeCell ref="I97:I104"/>
    <mergeCell ref="I79:I85"/>
    <mergeCell ref="B250:D250"/>
    <mergeCell ref="B253:D253"/>
    <mergeCell ref="B216:D216"/>
    <mergeCell ref="C217:D217"/>
    <mergeCell ref="I217:I222"/>
    <mergeCell ref="E218:E221"/>
    <mergeCell ref="C222:D222"/>
    <mergeCell ref="C223:D223"/>
    <mergeCell ref="I223:I225"/>
    <mergeCell ref="C224:D224"/>
    <mergeCell ref="C225:D225"/>
    <mergeCell ref="I207:I209"/>
    <mergeCell ref="C208:D208"/>
    <mergeCell ref="B211:D211"/>
    <mergeCell ref="B212:D212"/>
    <mergeCell ref="B215:D215"/>
    <mergeCell ref="B201:D201"/>
    <mergeCell ref="B254:D254"/>
    <mergeCell ref="B255:D255"/>
    <mergeCell ref="B256:D256"/>
    <mergeCell ref="I110:I116"/>
    <mergeCell ref="I169:I173"/>
    <mergeCell ref="I159:I162"/>
    <mergeCell ref="B244:D244"/>
    <mergeCell ref="B245:D245"/>
    <mergeCell ref="B246:D246"/>
    <mergeCell ref="B247:D247"/>
    <mergeCell ref="B248:D248"/>
    <mergeCell ref="B249:D249"/>
    <mergeCell ref="B232:D232"/>
    <mergeCell ref="C233:D233"/>
    <mergeCell ref="C236:D236"/>
    <mergeCell ref="C237:D237"/>
    <mergeCell ref="C238:D238"/>
    <mergeCell ref="C239:D239"/>
    <mergeCell ref="C226:D226"/>
    <mergeCell ref="C227:D227"/>
    <mergeCell ref="C228:D228"/>
    <mergeCell ref="C229:D229"/>
    <mergeCell ref="C230:D230"/>
    <mergeCell ref="B231:D231"/>
    <mergeCell ref="B203:D203"/>
    <mergeCell ref="C204:D204"/>
    <mergeCell ref="C205:D205"/>
    <mergeCell ref="B206:D206"/>
    <mergeCell ref="C207:D207"/>
    <mergeCell ref="B193:D193"/>
    <mergeCell ref="B194:D194"/>
    <mergeCell ref="C195:D195"/>
    <mergeCell ref="I195:I199"/>
    <mergeCell ref="C199:D199"/>
    <mergeCell ref="B200:D200"/>
    <mergeCell ref="B179:D179"/>
    <mergeCell ref="C180:D180"/>
    <mergeCell ref="I180:I184"/>
    <mergeCell ref="C184:D184"/>
    <mergeCell ref="C185:D185"/>
    <mergeCell ref="B192:D192"/>
    <mergeCell ref="B167:D167"/>
    <mergeCell ref="B168:D168"/>
    <mergeCell ref="C169:D169"/>
    <mergeCell ref="C176:D176"/>
    <mergeCell ref="B177:D177"/>
    <mergeCell ref="B178:D178"/>
    <mergeCell ref="B159:D159"/>
    <mergeCell ref="C160:D160"/>
    <mergeCell ref="B163:D163"/>
    <mergeCell ref="B164:D164"/>
    <mergeCell ref="C165:D165"/>
    <mergeCell ref="B166:D166"/>
    <mergeCell ref="C150:D150"/>
    <mergeCell ref="C153:D153"/>
    <mergeCell ref="B154:D154"/>
    <mergeCell ref="C155:D155"/>
    <mergeCell ref="C158:D158"/>
    <mergeCell ref="C144:D144"/>
    <mergeCell ref="C145:D145"/>
    <mergeCell ref="C146:D146"/>
    <mergeCell ref="B147:D147"/>
    <mergeCell ref="B148:D148"/>
    <mergeCell ref="B149:D149"/>
    <mergeCell ref="C134:D134"/>
    <mergeCell ref="C137:D137"/>
    <mergeCell ref="B138:D138"/>
    <mergeCell ref="B139:D139"/>
    <mergeCell ref="B140:D140"/>
    <mergeCell ref="C141:D141"/>
    <mergeCell ref="B125:D125"/>
    <mergeCell ref="B126:D126"/>
    <mergeCell ref="B127:D127"/>
    <mergeCell ref="B128:D128"/>
    <mergeCell ref="C129:D129"/>
    <mergeCell ref="C133:D133"/>
    <mergeCell ref="C116:D116"/>
    <mergeCell ref="B117:D117"/>
    <mergeCell ref="B118:D118"/>
    <mergeCell ref="B119:D119"/>
    <mergeCell ref="C120:D120"/>
    <mergeCell ref="C124:D124"/>
    <mergeCell ref="C110:D110"/>
    <mergeCell ref="E111:E113"/>
    <mergeCell ref="C114:D114"/>
    <mergeCell ref="C115:D115"/>
    <mergeCell ref="C104:D104"/>
    <mergeCell ref="C105:D105"/>
    <mergeCell ref="C106:D106"/>
    <mergeCell ref="B107:D107"/>
    <mergeCell ref="B108:D108"/>
    <mergeCell ref="B109:D109"/>
    <mergeCell ref="C98:D98"/>
    <mergeCell ref="C99:D99"/>
    <mergeCell ref="C100:D100"/>
    <mergeCell ref="C101:D101"/>
    <mergeCell ref="C102:D102"/>
    <mergeCell ref="C103:D103"/>
    <mergeCell ref="C92:D92"/>
    <mergeCell ref="C93:D93"/>
    <mergeCell ref="B94:D94"/>
    <mergeCell ref="B95:D95"/>
    <mergeCell ref="B96:D96"/>
    <mergeCell ref="C97:D97"/>
    <mergeCell ref="C85:D85"/>
    <mergeCell ref="C86:D86"/>
    <mergeCell ref="C87:D87"/>
    <mergeCell ref="I87:I91"/>
    <mergeCell ref="C88:D88"/>
    <mergeCell ref="C89:D89"/>
    <mergeCell ref="C90:D90"/>
    <mergeCell ref="C91:D91"/>
    <mergeCell ref="C79:D79"/>
    <mergeCell ref="C80:D80"/>
    <mergeCell ref="C81:D81"/>
    <mergeCell ref="C82:D82"/>
    <mergeCell ref="C83:D83"/>
    <mergeCell ref="C84:D84"/>
    <mergeCell ref="C73:D73"/>
    <mergeCell ref="B74:D74"/>
    <mergeCell ref="C75:D75"/>
    <mergeCell ref="B76:D76"/>
    <mergeCell ref="B77:D77"/>
    <mergeCell ref="B78:D78"/>
    <mergeCell ref="C67:D67"/>
    <mergeCell ref="B68:D68"/>
    <mergeCell ref="C69:D69"/>
    <mergeCell ref="B70:D70"/>
    <mergeCell ref="C71:D71"/>
    <mergeCell ref="B72:D72"/>
    <mergeCell ref="B63:D63"/>
    <mergeCell ref="B64:D64"/>
    <mergeCell ref="B65:D65"/>
    <mergeCell ref="B66:D66"/>
    <mergeCell ref="C50:D50"/>
    <mergeCell ref="C53:D53"/>
    <mergeCell ref="C54:D54"/>
    <mergeCell ref="E55:E57"/>
    <mergeCell ref="C58:D58"/>
    <mergeCell ref="C59:D59"/>
    <mergeCell ref="B49:D49"/>
    <mergeCell ref="B19:D19"/>
    <mergeCell ref="B20:D20"/>
    <mergeCell ref="B21:D21"/>
    <mergeCell ref="B22:D22"/>
    <mergeCell ref="C23:D23"/>
    <mergeCell ref="C34:D34"/>
    <mergeCell ref="E60:E61"/>
    <mergeCell ref="C62:D62"/>
    <mergeCell ref="C16:D16"/>
    <mergeCell ref="E16:E18"/>
    <mergeCell ref="C17:D17"/>
    <mergeCell ref="C18:D18"/>
    <mergeCell ref="C35:D35"/>
    <mergeCell ref="B36:D36"/>
    <mergeCell ref="C37:D37"/>
    <mergeCell ref="I38:I43"/>
    <mergeCell ref="C48:D48"/>
    <mergeCell ref="A10:A11"/>
    <mergeCell ref="B10:D11"/>
    <mergeCell ref="E10:E11"/>
    <mergeCell ref="F10:F11"/>
    <mergeCell ref="G10:G11"/>
    <mergeCell ref="H10:I11"/>
    <mergeCell ref="J10:J11"/>
    <mergeCell ref="B13:D13"/>
    <mergeCell ref="B14:D14"/>
    <mergeCell ref="I14:I15"/>
    <mergeCell ref="B15:D15"/>
  </mergeCells>
  <printOptions horizontalCentered="1"/>
  <pageMargins left="0.31496062992125984" right="0.9055118110236221" top="0.55118110236220474" bottom="0.35433070866141736" header="0.31496062992125984" footer="0.31496062992125984"/>
  <pageSetup paperSize="5"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3"/>
  <sheetViews>
    <sheetView topLeftCell="A19" workbookViewId="0"/>
  </sheetViews>
  <sheetFormatPr defaultRowHeight="15" x14ac:dyDescent="0.25"/>
  <cols>
    <col min="1" max="1" width="4.42578125" style="43" customWidth="1"/>
    <col min="2" max="2" width="2.85546875" style="43" customWidth="1"/>
    <col min="3" max="3" width="3" style="43" customWidth="1"/>
    <col min="4" max="4" width="64.85546875" style="43" customWidth="1"/>
    <col min="5" max="5" width="7" style="43" customWidth="1"/>
    <col min="6" max="6" width="11.42578125" style="43" customWidth="1"/>
    <col min="7" max="7" width="10.85546875" style="43" customWidth="1"/>
    <col min="8" max="8" width="2.42578125" style="79" customWidth="1"/>
    <col min="9" max="9" width="27.28515625" style="43" customWidth="1"/>
    <col min="10" max="10" width="23.5703125" style="79" customWidth="1"/>
    <col min="12" max="12" width="9.140625" style="63"/>
  </cols>
  <sheetData>
    <row r="1" spans="1:12" x14ac:dyDescent="0.25">
      <c r="A1" s="16"/>
      <c r="B1" s="16"/>
      <c r="C1" s="16"/>
      <c r="D1" s="16"/>
      <c r="E1" s="16"/>
      <c r="F1" s="16"/>
      <c r="G1" s="17"/>
      <c r="H1" s="77"/>
      <c r="I1" s="1"/>
      <c r="J1" s="78"/>
    </row>
    <row r="2" spans="1:12" x14ac:dyDescent="0.25">
      <c r="A2" s="17"/>
      <c r="B2" s="17"/>
      <c r="C2" s="17"/>
      <c r="D2" s="17"/>
      <c r="E2" s="17"/>
      <c r="F2" s="17"/>
      <c r="G2" s="17"/>
      <c r="H2" s="77"/>
      <c r="I2" s="1"/>
      <c r="J2" s="78"/>
    </row>
    <row r="3" spans="1:12" ht="18.75" x14ac:dyDescent="0.3">
      <c r="A3" s="20" t="s">
        <v>365</v>
      </c>
      <c r="B3" s="18"/>
      <c r="C3" s="18"/>
      <c r="D3" s="18"/>
      <c r="E3" s="18"/>
      <c r="F3" s="18"/>
      <c r="G3" s="125"/>
      <c r="H3" s="126"/>
      <c r="I3" s="19"/>
      <c r="J3" s="93"/>
    </row>
    <row r="4" spans="1:12" ht="18.75" x14ac:dyDescent="0.3">
      <c r="A4" s="19" t="s">
        <v>366</v>
      </c>
      <c r="B4" s="19"/>
      <c r="C4" s="19"/>
      <c r="D4" s="19"/>
      <c r="E4" s="19"/>
      <c r="F4" s="19"/>
      <c r="G4" s="19"/>
      <c r="H4" s="93"/>
      <c r="I4" s="19"/>
      <c r="J4" s="93"/>
    </row>
    <row r="5" spans="1:12" ht="18.75" x14ac:dyDescent="0.3">
      <c r="A5" s="19" t="s">
        <v>364</v>
      </c>
      <c r="B5" s="19"/>
      <c r="C5" s="19"/>
      <c r="D5" s="19"/>
      <c r="E5" s="19"/>
      <c r="F5" s="19"/>
      <c r="G5" s="19"/>
      <c r="H5" s="93"/>
      <c r="I5" s="19"/>
      <c r="J5" s="93"/>
    </row>
    <row r="6" spans="1:12" x14ac:dyDescent="0.25">
      <c r="A6" s="1" t="s">
        <v>363</v>
      </c>
      <c r="B6" s="1"/>
      <c r="C6" s="1"/>
      <c r="D6" s="1"/>
      <c r="E6" s="1"/>
      <c r="F6" s="1"/>
      <c r="G6" s="1"/>
      <c r="H6" s="78"/>
      <c r="I6" s="1"/>
      <c r="J6" s="78"/>
    </row>
    <row r="7" spans="1:12" x14ac:dyDescent="0.25">
      <c r="A7" s="1"/>
      <c r="B7" s="1"/>
      <c r="C7" s="1"/>
      <c r="D7" s="1"/>
      <c r="E7" s="1"/>
      <c r="F7" s="1"/>
      <c r="G7" s="1"/>
      <c r="H7" s="78"/>
      <c r="I7" s="1"/>
      <c r="J7" s="78"/>
    </row>
    <row r="8" spans="1:12" ht="19.5" customHeight="1" x14ac:dyDescent="0.25">
      <c r="A8" s="174" t="s">
        <v>0</v>
      </c>
      <c r="B8" s="174" t="s">
        <v>1</v>
      </c>
      <c r="C8" s="174"/>
      <c r="D8" s="174"/>
      <c r="E8" s="176" t="s">
        <v>2</v>
      </c>
      <c r="F8" s="178" t="s">
        <v>3</v>
      </c>
      <c r="G8" s="175" t="s">
        <v>4</v>
      </c>
      <c r="H8" s="181" t="s">
        <v>298</v>
      </c>
      <c r="I8" s="182"/>
      <c r="J8" s="185" t="s">
        <v>362</v>
      </c>
    </row>
    <row r="9" spans="1:12" ht="25.5" customHeight="1" x14ac:dyDescent="0.25">
      <c r="A9" s="174"/>
      <c r="B9" s="174"/>
      <c r="C9" s="174"/>
      <c r="D9" s="174"/>
      <c r="E9" s="176"/>
      <c r="F9" s="178"/>
      <c r="G9" s="228"/>
      <c r="H9" s="226"/>
      <c r="I9" s="227"/>
      <c r="J9" s="231"/>
    </row>
    <row r="10" spans="1:12" ht="18.75" x14ac:dyDescent="0.25">
      <c r="A10" s="21" t="s">
        <v>5</v>
      </c>
      <c r="B10" s="232" t="s">
        <v>6</v>
      </c>
      <c r="C10" s="232"/>
      <c r="D10" s="233"/>
      <c r="E10" s="22"/>
      <c r="F10" s="23"/>
      <c r="G10" s="24"/>
      <c r="H10" s="80"/>
      <c r="I10" s="23"/>
      <c r="J10" s="6"/>
    </row>
    <row r="11" spans="1:12" x14ac:dyDescent="0.25">
      <c r="A11" s="25" t="s">
        <v>7</v>
      </c>
      <c r="B11" s="189" t="s">
        <v>8</v>
      </c>
      <c r="C11" s="189"/>
      <c r="D11" s="190"/>
      <c r="E11" s="26"/>
      <c r="F11" s="4"/>
      <c r="G11" s="27"/>
      <c r="H11" s="81"/>
      <c r="I11" s="191" t="s">
        <v>324</v>
      </c>
      <c r="J11" s="92" t="s">
        <v>347</v>
      </c>
      <c r="L11" s="63">
        <v>1</v>
      </c>
    </row>
    <row r="12" spans="1:12" ht="30" customHeight="1" x14ac:dyDescent="0.25">
      <c r="A12" s="25" t="s">
        <v>9</v>
      </c>
      <c r="B12" s="189" t="s">
        <v>10</v>
      </c>
      <c r="C12" s="189"/>
      <c r="D12" s="190"/>
      <c r="E12" s="29"/>
      <c r="F12" s="5"/>
      <c r="G12" s="3"/>
      <c r="H12" s="65"/>
      <c r="I12" s="191"/>
      <c r="J12" s="127"/>
    </row>
    <row r="13" spans="1:12" x14ac:dyDescent="0.25">
      <c r="A13" s="25"/>
      <c r="B13" s="30" t="s">
        <v>11</v>
      </c>
      <c r="C13" s="192" t="s">
        <v>12</v>
      </c>
      <c r="D13" s="193"/>
      <c r="E13" s="194">
        <v>30</v>
      </c>
      <c r="F13" s="111" t="s">
        <v>241</v>
      </c>
      <c r="G13" s="35" t="str">
        <f>IF(F13="a",30,IF(F13="b",15,IF(F13="c",0,"Error")))</f>
        <v>Error</v>
      </c>
      <c r="H13" s="82"/>
      <c r="I13" s="5"/>
      <c r="J13" s="127"/>
    </row>
    <row r="14" spans="1:12" x14ac:dyDescent="0.25">
      <c r="A14" s="25"/>
      <c r="B14" s="30" t="s">
        <v>13</v>
      </c>
      <c r="C14" s="192" t="s">
        <v>14</v>
      </c>
      <c r="D14" s="193"/>
      <c r="E14" s="194"/>
      <c r="F14" s="5"/>
      <c r="G14" s="3"/>
      <c r="H14" s="65"/>
      <c r="I14" s="5"/>
      <c r="J14" s="127"/>
    </row>
    <row r="15" spans="1:12" x14ac:dyDescent="0.25">
      <c r="A15" s="25"/>
      <c r="B15" s="30" t="s">
        <v>15</v>
      </c>
      <c r="C15" s="192" t="s">
        <v>16</v>
      </c>
      <c r="D15" s="193"/>
      <c r="E15" s="194"/>
      <c r="F15" s="5"/>
      <c r="G15" s="3"/>
      <c r="H15" s="65"/>
      <c r="I15" s="5"/>
      <c r="J15" s="127"/>
    </row>
    <row r="16" spans="1:12" x14ac:dyDescent="0.25">
      <c r="A16" s="25"/>
      <c r="B16" s="189" t="s">
        <v>17</v>
      </c>
      <c r="C16" s="189"/>
      <c r="D16" s="190"/>
      <c r="E16" s="29"/>
      <c r="F16" s="5"/>
      <c r="G16" s="3"/>
      <c r="H16" s="65"/>
      <c r="I16" s="5"/>
      <c r="J16" s="127"/>
    </row>
    <row r="17" spans="1:12" x14ac:dyDescent="0.25">
      <c r="A17" s="37"/>
      <c r="B17" s="198" t="s">
        <v>19</v>
      </c>
      <c r="C17" s="198"/>
      <c r="D17" s="199"/>
      <c r="E17" s="38">
        <v>30</v>
      </c>
      <c r="F17" s="11"/>
      <c r="G17" s="39" t="str">
        <f>G13</f>
        <v>Error</v>
      </c>
      <c r="H17" s="83"/>
      <c r="I17" s="11"/>
      <c r="J17" s="11"/>
    </row>
    <row r="18" spans="1:12" x14ac:dyDescent="0.25">
      <c r="A18" s="25" t="s">
        <v>18</v>
      </c>
      <c r="B18" s="189" t="s">
        <v>305</v>
      </c>
      <c r="C18" s="189"/>
      <c r="D18" s="190"/>
      <c r="E18" s="26"/>
      <c r="F18" s="4"/>
      <c r="G18" s="27"/>
      <c r="H18" s="66"/>
      <c r="I18" s="5"/>
      <c r="J18" s="92"/>
    </row>
    <row r="19" spans="1:12" x14ac:dyDescent="0.25">
      <c r="A19" s="25" t="s">
        <v>20</v>
      </c>
      <c r="B19" s="189" t="s">
        <v>21</v>
      </c>
      <c r="C19" s="189"/>
      <c r="D19" s="190"/>
      <c r="E19" s="29"/>
      <c r="F19" s="5"/>
      <c r="G19" s="3"/>
      <c r="H19" s="65"/>
      <c r="I19" s="5"/>
      <c r="J19" s="127"/>
    </row>
    <row r="20" spans="1:12" ht="45" x14ac:dyDescent="0.25">
      <c r="A20" s="40"/>
      <c r="B20" s="30" t="s">
        <v>7</v>
      </c>
      <c r="C20" s="192" t="s">
        <v>22</v>
      </c>
      <c r="D20" s="193"/>
      <c r="E20" s="26">
        <v>20</v>
      </c>
      <c r="F20" s="41" t="s">
        <v>357</v>
      </c>
      <c r="G20" s="35" t="str">
        <f>IF(F20&gt;20,"error01",IF(F20&gt;5,20,IF(F20&lt;5.001,F20*4,"Error")))</f>
        <v>error01</v>
      </c>
      <c r="H20" s="82"/>
      <c r="I20" s="5" t="s">
        <v>302</v>
      </c>
      <c r="J20" s="92" t="s">
        <v>347</v>
      </c>
      <c r="L20" s="63">
        <v>2</v>
      </c>
    </row>
    <row r="21" spans="1:12" x14ac:dyDescent="0.25">
      <c r="A21" s="40"/>
      <c r="B21" s="30"/>
      <c r="C21" s="30" t="s">
        <v>11</v>
      </c>
      <c r="D21" s="3" t="s">
        <v>23</v>
      </c>
      <c r="E21" s="29"/>
      <c r="F21" s="5"/>
      <c r="G21" s="3"/>
      <c r="H21" s="65"/>
      <c r="I21" s="5"/>
      <c r="J21" s="127"/>
    </row>
    <row r="22" spans="1:12" x14ac:dyDescent="0.25">
      <c r="A22" s="40"/>
      <c r="B22" s="30"/>
      <c r="C22" s="30" t="s">
        <v>13</v>
      </c>
      <c r="D22" s="3" t="s">
        <v>24</v>
      </c>
      <c r="E22" s="29"/>
      <c r="F22" s="5"/>
      <c r="G22" s="3"/>
      <c r="H22" s="65"/>
      <c r="I22" s="5"/>
      <c r="J22" s="127"/>
    </row>
    <row r="23" spans="1:12" x14ac:dyDescent="0.25">
      <c r="A23" s="40"/>
      <c r="B23" s="30"/>
      <c r="C23" s="30" t="s">
        <v>15</v>
      </c>
      <c r="D23" s="3" t="s">
        <v>25</v>
      </c>
      <c r="E23" s="29"/>
      <c r="F23" s="5"/>
      <c r="G23" s="3"/>
      <c r="H23" s="65"/>
      <c r="I23" s="5"/>
      <c r="J23" s="127"/>
    </row>
    <row r="24" spans="1:12" x14ac:dyDescent="0.25">
      <c r="A24" s="40"/>
      <c r="B24" s="30"/>
      <c r="C24" s="30" t="s">
        <v>26</v>
      </c>
      <c r="D24" s="3" t="s">
        <v>27</v>
      </c>
      <c r="E24" s="29"/>
      <c r="F24" s="5"/>
      <c r="G24" s="3"/>
      <c r="H24" s="65"/>
      <c r="I24" s="5"/>
      <c r="J24" s="127"/>
    </row>
    <row r="25" spans="1:12" x14ac:dyDescent="0.25">
      <c r="A25" s="40"/>
      <c r="B25" s="30"/>
      <c r="C25" s="30" t="s">
        <v>28</v>
      </c>
      <c r="D25" s="3" t="s">
        <v>29</v>
      </c>
      <c r="E25" s="29"/>
      <c r="F25" s="5"/>
      <c r="G25" s="3"/>
      <c r="H25" s="65"/>
      <c r="I25" s="5"/>
      <c r="J25" s="127"/>
    </row>
    <row r="26" spans="1:12" x14ac:dyDescent="0.25">
      <c r="A26" s="40"/>
      <c r="B26" s="30"/>
      <c r="C26" s="30" t="s">
        <v>30</v>
      </c>
      <c r="D26" s="3" t="s">
        <v>31</v>
      </c>
      <c r="E26" s="29"/>
      <c r="F26" s="5"/>
      <c r="G26" s="3"/>
      <c r="H26" s="65"/>
      <c r="I26" s="5"/>
      <c r="J26" s="127"/>
    </row>
    <row r="27" spans="1:12" x14ac:dyDescent="0.25">
      <c r="A27" s="40"/>
      <c r="B27" s="30"/>
      <c r="C27" s="30" t="s">
        <v>32</v>
      </c>
      <c r="D27" s="3" t="s">
        <v>33</v>
      </c>
      <c r="E27" s="29"/>
      <c r="F27" s="5"/>
      <c r="G27" s="3"/>
      <c r="H27" s="65"/>
      <c r="I27" s="5"/>
      <c r="J27" s="127"/>
    </row>
    <row r="28" spans="1:12" x14ac:dyDescent="0.25">
      <c r="A28" s="40"/>
      <c r="B28" s="30"/>
      <c r="C28" s="30" t="s">
        <v>34</v>
      </c>
      <c r="D28" s="3" t="s">
        <v>35</v>
      </c>
      <c r="E28" s="29"/>
      <c r="F28" s="5"/>
      <c r="G28" s="3"/>
      <c r="H28" s="65"/>
      <c r="I28" s="5"/>
      <c r="J28" s="127"/>
    </row>
    <row r="29" spans="1:12" x14ac:dyDescent="0.25">
      <c r="A29" s="40"/>
      <c r="B29" s="30"/>
      <c r="C29" s="30" t="s">
        <v>36</v>
      </c>
      <c r="D29" s="3" t="s">
        <v>37</v>
      </c>
      <c r="E29" s="29"/>
      <c r="F29" s="5"/>
      <c r="G29" s="3"/>
      <c r="H29" s="65"/>
      <c r="I29" s="5"/>
      <c r="J29" s="127"/>
    </row>
    <row r="30" spans="1:12" x14ac:dyDescent="0.25">
      <c r="A30" s="40"/>
      <c r="B30" s="30"/>
      <c r="C30" s="30" t="s">
        <v>38</v>
      </c>
      <c r="D30" s="3" t="s">
        <v>39</v>
      </c>
      <c r="E30" s="29"/>
      <c r="F30" s="5"/>
      <c r="G30" s="3"/>
      <c r="H30" s="65"/>
      <c r="I30" s="5"/>
      <c r="J30" s="127"/>
    </row>
    <row r="31" spans="1:12" x14ac:dyDescent="0.25">
      <c r="A31" s="40"/>
      <c r="B31" s="30"/>
      <c r="C31" s="200" t="s">
        <v>299</v>
      </c>
      <c r="D31" s="201"/>
      <c r="E31" s="29"/>
      <c r="F31" s="5"/>
      <c r="G31" s="3"/>
      <c r="H31" s="65"/>
      <c r="I31" s="5"/>
      <c r="J31" s="127"/>
    </row>
    <row r="32" spans="1:12" ht="29.25" customHeight="1" x14ac:dyDescent="0.25">
      <c r="A32" s="40"/>
      <c r="B32" s="30"/>
      <c r="C32" s="195" t="s">
        <v>244</v>
      </c>
      <c r="D32" s="196"/>
      <c r="E32" s="29"/>
      <c r="F32" s="5"/>
      <c r="G32" s="3"/>
      <c r="H32" s="65"/>
      <c r="I32" s="5"/>
      <c r="J32" s="127"/>
    </row>
    <row r="33" spans="1:12" x14ac:dyDescent="0.25">
      <c r="A33" s="25" t="s">
        <v>40</v>
      </c>
      <c r="B33" s="189" t="s">
        <v>41</v>
      </c>
      <c r="C33" s="189"/>
      <c r="D33" s="190"/>
      <c r="E33" s="26"/>
      <c r="F33" s="5"/>
      <c r="G33" s="3"/>
      <c r="H33" s="65"/>
      <c r="I33" s="5"/>
      <c r="J33" s="92"/>
    </row>
    <row r="34" spans="1:12" ht="91.5" customHeight="1" x14ac:dyDescent="0.25">
      <c r="A34" s="40"/>
      <c r="B34" s="30" t="s">
        <v>7</v>
      </c>
      <c r="C34" s="192" t="s">
        <v>42</v>
      </c>
      <c r="D34" s="193"/>
      <c r="E34" s="26">
        <v>20</v>
      </c>
      <c r="F34" s="42" t="s">
        <v>267</v>
      </c>
      <c r="G34" s="35" t="str">
        <f>IF(F34&gt;20,"error01",IF(F34&gt;5,20,IF(F34&lt;5.001,F34*4,"Error")))</f>
        <v>error01</v>
      </c>
      <c r="H34" s="82"/>
      <c r="I34" s="5" t="s">
        <v>306</v>
      </c>
      <c r="J34" s="92" t="s">
        <v>347</v>
      </c>
      <c r="L34" s="63">
        <v>3</v>
      </c>
    </row>
    <row r="35" spans="1:12" x14ac:dyDescent="0.25">
      <c r="A35" s="40"/>
      <c r="B35" s="30"/>
      <c r="C35" s="30" t="s">
        <v>11</v>
      </c>
      <c r="D35" s="3" t="s">
        <v>23</v>
      </c>
      <c r="E35" s="26"/>
      <c r="F35" s="5"/>
      <c r="G35" s="3"/>
      <c r="H35" s="65"/>
      <c r="I35" s="191" t="s">
        <v>303</v>
      </c>
      <c r="J35" s="127"/>
    </row>
    <row r="36" spans="1:12" ht="15" customHeight="1" x14ac:dyDescent="0.25">
      <c r="A36" s="40"/>
      <c r="B36" s="30"/>
      <c r="C36" s="30" t="s">
        <v>13</v>
      </c>
      <c r="D36" s="3" t="s">
        <v>24</v>
      </c>
      <c r="E36" s="26"/>
      <c r="F36" s="5"/>
      <c r="G36" s="3"/>
      <c r="H36" s="65"/>
      <c r="I36" s="191"/>
      <c r="J36" s="127"/>
    </row>
    <row r="37" spans="1:12" x14ac:dyDescent="0.25">
      <c r="A37" s="40"/>
      <c r="B37" s="30"/>
      <c r="C37" s="30" t="s">
        <v>15</v>
      </c>
      <c r="D37" s="3" t="s">
        <v>25</v>
      </c>
      <c r="E37" s="26"/>
      <c r="F37" s="5"/>
      <c r="G37" s="3"/>
      <c r="H37" s="65"/>
      <c r="I37" s="191"/>
      <c r="J37" s="127"/>
    </row>
    <row r="38" spans="1:12" x14ac:dyDescent="0.25">
      <c r="A38" s="40"/>
      <c r="B38" s="30"/>
      <c r="C38" s="30" t="s">
        <v>26</v>
      </c>
      <c r="D38" s="3" t="s">
        <v>27</v>
      </c>
      <c r="E38" s="26"/>
      <c r="F38" s="5"/>
      <c r="G38" s="3"/>
      <c r="H38" s="65"/>
      <c r="I38" s="197"/>
      <c r="J38" s="64"/>
    </row>
    <row r="39" spans="1:12" x14ac:dyDescent="0.25">
      <c r="A39" s="40"/>
      <c r="B39" s="30"/>
      <c r="C39" s="30" t="s">
        <v>28</v>
      </c>
      <c r="D39" s="3" t="s">
        <v>29</v>
      </c>
      <c r="E39" s="26"/>
      <c r="F39" s="5"/>
      <c r="G39" s="3"/>
      <c r="H39" s="65"/>
      <c r="I39" s="197"/>
      <c r="J39" s="64"/>
    </row>
    <row r="40" spans="1:12" x14ac:dyDescent="0.25">
      <c r="A40" s="40"/>
      <c r="B40" s="30"/>
      <c r="C40" s="30" t="s">
        <v>30</v>
      </c>
      <c r="D40" s="3" t="s">
        <v>31</v>
      </c>
      <c r="E40" s="26"/>
      <c r="F40" s="5"/>
      <c r="G40" s="3"/>
      <c r="H40" s="65"/>
      <c r="I40" s="197"/>
      <c r="J40" s="64"/>
    </row>
    <row r="41" spans="1:12" x14ac:dyDescent="0.25">
      <c r="A41" s="40"/>
      <c r="B41" s="30"/>
      <c r="C41" s="30" t="s">
        <v>32</v>
      </c>
      <c r="D41" s="3" t="s">
        <v>33</v>
      </c>
      <c r="E41" s="26"/>
      <c r="F41" s="5"/>
      <c r="G41" s="3"/>
      <c r="H41" s="65"/>
      <c r="I41" s="99" t="s">
        <v>300</v>
      </c>
      <c r="J41" s="64"/>
    </row>
    <row r="42" spans="1:12" x14ac:dyDescent="0.25">
      <c r="A42" s="40"/>
      <c r="B42" s="30"/>
      <c r="C42" s="30" t="s">
        <v>34</v>
      </c>
      <c r="D42" s="3" t="s">
        <v>35</v>
      </c>
      <c r="E42" s="26"/>
      <c r="F42" s="5"/>
      <c r="G42" s="3"/>
      <c r="H42" s="65"/>
      <c r="I42" s="90"/>
      <c r="J42" s="64"/>
    </row>
    <row r="43" spans="1:12" ht="17.25" customHeight="1" x14ac:dyDescent="0.25">
      <c r="A43" s="40"/>
      <c r="B43" s="30"/>
      <c r="C43" s="30" t="s">
        <v>36</v>
      </c>
      <c r="D43" s="3" t="s">
        <v>37</v>
      </c>
      <c r="E43" s="26"/>
      <c r="F43" s="5"/>
      <c r="G43" s="3"/>
      <c r="H43" s="65"/>
      <c r="I43" s="99" t="s">
        <v>301</v>
      </c>
      <c r="J43" s="64"/>
    </row>
    <row r="44" spans="1:12" x14ac:dyDescent="0.25">
      <c r="A44" s="40"/>
      <c r="B44" s="30"/>
      <c r="C44" s="30" t="s">
        <v>38</v>
      </c>
      <c r="D44" s="3" t="s">
        <v>39</v>
      </c>
      <c r="E44" s="26"/>
      <c r="F44" s="5"/>
      <c r="G44" s="3"/>
      <c r="H44" s="65"/>
      <c r="I44" s="99"/>
      <c r="J44" s="64"/>
    </row>
    <row r="45" spans="1:12" ht="42.75" customHeight="1" x14ac:dyDescent="0.25">
      <c r="A45" s="40"/>
      <c r="B45" s="30"/>
      <c r="C45" s="200" t="s">
        <v>43</v>
      </c>
      <c r="D45" s="201"/>
      <c r="E45" s="26"/>
      <c r="F45" s="5"/>
      <c r="G45" s="3"/>
      <c r="H45" s="65"/>
      <c r="I45" s="99"/>
      <c r="J45" s="64"/>
    </row>
    <row r="46" spans="1:12" x14ac:dyDescent="0.25">
      <c r="A46" s="25" t="s">
        <v>44</v>
      </c>
      <c r="B46" s="189" t="s">
        <v>45</v>
      </c>
      <c r="C46" s="189"/>
      <c r="D46" s="190"/>
      <c r="E46" s="29"/>
      <c r="F46" s="7"/>
      <c r="G46" s="3"/>
      <c r="H46" s="65"/>
      <c r="I46" s="99"/>
      <c r="J46" s="92"/>
    </row>
    <row r="47" spans="1:12" ht="93.75" customHeight="1" x14ac:dyDescent="0.25">
      <c r="A47" s="40"/>
      <c r="B47" s="30" t="s">
        <v>7</v>
      </c>
      <c r="C47" s="192" t="s">
        <v>304</v>
      </c>
      <c r="D47" s="193"/>
      <c r="E47" s="26">
        <v>20</v>
      </c>
      <c r="F47" s="41" t="s">
        <v>268</v>
      </c>
      <c r="G47" s="35" t="str">
        <f>IF(F47&gt;50,"error01",IF(F47&gt;5,20,IF(F47&lt;5.001,F47*4,"Error")))</f>
        <v>error01</v>
      </c>
      <c r="H47" s="82" t="s">
        <v>311</v>
      </c>
      <c r="I47" s="99" t="s">
        <v>325</v>
      </c>
      <c r="J47" s="92" t="s">
        <v>347</v>
      </c>
      <c r="L47" s="63">
        <v>4</v>
      </c>
    </row>
    <row r="48" spans="1:12" ht="108" customHeight="1" x14ac:dyDescent="0.25">
      <c r="A48" s="40"/>
      <c r="B48" s="31"/>
      <c r="C48" s="31"/>
      <c r="D48" s="32"/>
      <c r="E48" s="33"/>
      <c r="F48" s="41"/>
      <c r="G48" s="36"/>
      <c r="H48" s="82" t="s">
        <v>312</v>
      </c>
      <c r="I48" s="99" t="s">
        <v>310</v>
      </c>
      <c r="J48" s="64"/>
      <c r="L48" s="63">
        <v>5</v>
      </c>
    </row>
    <row r="49" spans="1:12" ht="108" customHeight="1" x14ac:dyDescent="0.25">
      <c r="A49" s="40"/>
      <c r="B49" s="31"/>
      <c r="C49" s="31"/>
      <c r="D49" s="32"/>
      <c r="E49" s="33"/>
      <c r="F49" s="41"/>
      <c r="G49" s="36"/>
      <c r="H49" s="82" t="s">
        <v>313</v>
      </c>
      <c r="I49" s="99" t="s">
        <v>55</v>
      </c>
      <c r="J49" s="64"/>
      <c r="L49" s="63">
        <v>6</v>
      </c>
    </row>
    <row r="50" spans="1:12" x14ac:dyDescent="0.25">
      <c r="A50" s="40"/>
      <c r="B50" s="30"/>
      <c r="C50" s="189" t="s">
        <v>46</v>
      </c>
      <c r="D50" s="190"/>
      <c r="E50" s="26"/>
      <c r="F50" s="8"/>
      <c r="G50" s="3"/>
      <c r="H50" s="65"/>
      <c r="I50" s="99"/>
      <c r="J50" s="64"/>
    </row>
    <row r="51" spans="1:12" ht="32.25" customHeight="1" x14ac:dyDescent="0.25">
      <c r="A51" s="40"/>
      <c r="B51" s="30" t="s">
        <v>18</v>
      </c>
      <c r="C51" s="192" t="s">
        <v>47</v>
      </c>
      <c r="D51" s="193"/>
      <c r="E51" s="29"/>
      <c r="F51" s="5"/>
      <c r="G51" s="3"/>
      <c r="H51" s="65"/>
      <c r="I51" s="90"/>
      <c r="J51" s="92" t="s">
        <v>347</v>
      </c>
    </row>
    <row r="52" spans="1:12" ht="105" x14ac:dyDescent="0.25">
      <c r="A52" s="40"/>
      <c r="B52" s="30"/>
      <c r="C52" s="30" t="s">
        <v>11</v>
      </c>
      <c r="D52" s="3" t="s">
        <v>48</v>
      </c>
      <c r="E52" s="194">
        <v>15</v>
      </c>
      <c r="F52" s="34" t="s">
        <v>241</v>
      </c>
      <c r="G52" s="35" t="str">
        <f>IF(F52="a",15,IF(F52="b",5,IF(F52="c",0,"Error")))</f>
        <v>Error</v>
      </c>
      <c r="H52" s="82"/>
      <c r="I52" s="99" t="s">
        <v>326</v>
      </c>
      <c r="J52" s="64"/>
      <c r="L52" s="63">
        <v>7</v>
      </c>
    </row>
    <row r="53" spans="1:12" x14ac:dyDescent="0.25">
      <c r="A53" s="40"/>
      <c r="B53" s="30"/>
      <c r="C53" s="30" t="s">
        <v>13</v>
      </c>
      <c r="D53" s="3" t="s">
        <v>49</v>
      </c>
      <c r="E53" s="194"/>
      <c r="F53" s="5"/>
      <c r="G53" s="3"/>
      <c r="H53" s="65"/>
      <c r="I53" s="99"/>
      <c r="J53" s="64"/>
    </row>
    <row r="54" spans="1:12" x14ac:dyDescent="0.25">
      <c r="A54" s="40"/>
      <c r="B54" s="30"/>
      <c r="C54" s="30" t="s">
        <v>15</v>
      </c>
      <c r="D54" s="3" t="s">
        <v>16</v>
      </c>
      <c r="E54" s="194"/>
      <c r="F54" s="5"/>
      <c r="G54" s="3"/>
      <c r="H54" s="65"/>
      <c r="I54" s="99"/>
      <c r="J54" s="64"/>
    </row>
    <row r="55" spans="1:12" x14ac:dyDescent="0.25">
      <c r="A55" s="40"/>
      <c r="B55" s="30"/>
      <c r="C55" s="189" t="s">
        <v>50</v>
      </c>
      <c r="D55" s="190"/>
      <c r="E55" s="29"/>
      <c r="F55" s="5"/>
      <c r="G55" s="3"/>
      <c r="H55" s="65"/>
      <c r="I55" s="99"/>
      <c r="J55" s="64"/>
    </row>
    <row r="56" spans="1:12" ht="33.75" customHeight="1" x14ac:dyDescent="0.25">
      <c r="A56" s="40"/>
      <c r="B56" s="30" t="s">
        <v>51</v>
      </c>
      <c r="C56" s="192" t="s">
        <v>52</v>
      </c>
      <c r="D56" s="193"/>
      <c r="E56" s="29"/>
      <c r="F56" s="5"/>
      <c r="G56" s="3"/>
      <c r="H56" s="65"/>
      <c r="I56" s="99"/>
      <c r="J56" s="92" t="s">
        <v>347</v>
      </c>
    </row>
    <row r="57" spans="1:12" ht="105" x14ac:dyDescent="0.25">
      <c r="A57" s="40"/>
      <c r="B57" s="30"/>
      <c r="C57" s="30" t="s">
        <v>11</v>
      </c>
      <c r="D57" s="3" t="s">
        <v>53</v>
      </c>
      <c r="E57" s="194">
        <v>15</v>
      </c>
      <c r="F57" s="34" t="s">
        <v>242</v>
      </c>
      <c r="G57" s="35" t="str">
        <f>IF(F57="a",15,IF(F57="b",0,"Error"))</f>
        <v>Error</v>
      </c>
      <c r="H57" s="82"/>
      <c r="I57" s="99" t="s">
        <v>327</v>
      </c>
      <c r="J57" s="92"/>
    </row>
    <row r="58" spans="1:12" x14ac:dyDescent="0.25">
      <c r="A58" s="40"/>
      <c r="B58" s="30"/>
      <c r="C58" s="30" t="s">
        <v>13</v>
      </c>
      <c r="D58" s="3" t="s">
        <v>16</v>
      </c>
      <c r="E58" s="194"/>
      <c r="F58" s="5"/>
      <c r="G58" s="3"/>
      <c r="H58" s="65"/>
      <c r="I58" s="99"/>
      <c r="J58" s="64"/>
    </row>
    <row r="59" spans="1:12" x14ac:dyDescent="0.25">
      <c r="A59" s="40"/>
      <c r="B59" s="30"/>
      <c r="C59" s="189" t="s">
        <v>54</v>
      </c>
      <c r="D59" s="190"/>
      <c r="E59" s="29"/>
      <c r="F59" s="5"/>
      <c r="G59" s="3"/>
      <c r="H59" s="65"/>
      <c r="I59" s="99"/>
      <c r="J59" s="64"/>
    </row>
    <row r="60" spans="1:12" x14ac:dyDescent="0.25">
      <c r="A60" s="40"/>
      <c r="B60" s="189" t="s">
        <v>56</v>
      </c>
      <c r="C60" s="189"/>
      <c r="D60" s="190"/>
      <c r="E60" s="26">
        <v>50</v>
      </c>
      <c r="F60" s="5"/>
      <c r="G60" s="29" t="e">
        <f>G57+G52+G47</f>
        <v>#VALUE!</v>
      </c>
      <c r="H60" s="84"/>
      <c r="I60" s="99"/>
      <c r="J60" s="64"/>
    </row>
    <row r="61" spans="1:12" x14ac:dyDescent="0.25">
      <c r="A61" s="37"/>
      <c r="B61" s="198" t="s">
        <v>57</v>
      </c>
      <c r="C61" s="198"/>
      <c r="D61" s="199"/>
      <c r="E61" s="38">
        <v>90</v>
      </c>
      <c r="F61" s="11"/>
      <c r="G61" s="39" t="e">
        <f>G60+G34+G20</f>
        <v>#VALUE!</v>
      </c>
      <c r="H61" s="83"/>
      <c r="I61" s="100"/>
      <c r="J61" s="106"/>
    </row>
    <row r="62" spans="1:12" x14ac:dyDescent="0.25">
      <c r="A62" s="25" t="s">
        <v>51</v>
      </c>
      <c r="B62" s="189" t="s">
        <v>58</v>
      </c>
      <c r="C62" s="189"/>
      <c r="D62" s="190"/>
      <c r="E62" s="26"/>
      <c r="F62" s="4"/>
      <c r="G62" s="27"/>
      <c r="H62" s="66"/>
      <c r="I62" s="99"/>
      <c r="J62" s="133"/>
    </row>
    <row r="63" spans="1:12" x14ac:dyDescent="0.25">
      <c r="A63" s="25" t="s">
        <v>59</v>
      </c>
      <c r="B63" s="192" t="s">
        <v>60</v>
      </c>
      <c r="C63" s="192"/>
      <c r="D63" s="193"/>
      <c r="E63" s="29"/>
      <c r="F63" s="5"/>
      <c r="G63" s="3"/>
      <c r="H63" s="65"/>
      <c r="I63" s="99"/>
      <c r="J63" s="64"/>
    </row>
    <row r="64" spans="1:12" ht="60" x14ac:dyDescent="0.25">
      <c r="A64" s="25"/>
      <c r="B64" s="30" t="s">
        <v>7</v>
      </c>
      <c r="C64" s="192" t="s">
        <v>61</v>
      </c>
      <c r="D64" s="193"/>
      <c r="E64" s="29">
        <v>20</v>
      </c>
      <c r="F64" s="41" t="s">
        <v>269</v>
      </c>
      <c r="G64" s="35" t="str">
        <f>IF(F64&gt;50,"error01",IF(F64&gt;10,20,IF(F64&lt;10.001,F64*2,"Error")))</f>
        <v>error01</v>
      </c>
      <c r="H64" s="82"/>
      <c r="I64" s="99" t="s">
        <v>328</v>
      </c>
      <c r="J64" s="92" t="s">
        <v>347</v>
      </c>
      <c r="L64" s="63">
        <v>8</v>
      </c>
    </row>
    <row r="65" spans="1:12" ht="29.25" customHeight="1" x14ac:dyDescent="0.25">
      <c r="A65" s="40" t="s">
        <v>62</v>
      </c>
      <c r="B65" s="192" t="s">
        <v>63</v>
      </c>
      <c r="C65" s="192"/>
      <c r="D65" s="193"/>
      <c r="E65" s="29"/>
      <c r="F65" s="15"/>
      <c r="G65" s="3"/>
      <c r="H65" s="65"/>
      <c r="I65" s="99"/>
      <c r="J65" s="92"/>
    </row>
    <row r="66" spans="1:12" ht="75" x14ac:dyDescent="0.25">
      <c r="A66" s="40"/>
      <c r="B66" s="30" t="s">
        <v>7</v>
      </c>
      <c r="C66" s="192" t="s">
        <v>64</v>
      </c>
      <c r="D66" s="193"/>
      <c r="E66" s="29">
        <v>20</v>
      </c>
      <c r="F66" s="41" t="s">
        <v>270</v>
      </c>
      <c r="G66" s="35" t="str">
        <f>IF(F66&gt;50,"error01",IF(F66&gt;5,20,IF(F66&lt;5.001,F66*4,"Error")))</f>
        <v>error01</v>
      </c>
      <c r="H66" s="82"/>
      <c r="I66" s="99" t="s">
        <v>329</v>
      </c>
      <c r="J66" s="92" t="s">
        <v>347</v>
      </c>
      <c r="L66" s="63">
        <v>9</v>
      </c>
    </row>
    <row r="67" spans="1:12" x14ac:dyDescent="0.25">
      <c r="A67" s="25" t="s">
        <v>65</v>
      </c>
      <c r="B67" s="192" t="s">
        <v>66</v>
      </c>
      <c r="C67" s="192"/>
      <c r="D67" s="193"/>
      <c r="E67" s="26"/>
      <c r="F67" s="15"/>
      <c r="G67" s="3"/>
      <c r="H67" s="65"/>
      <c r="I67" s="99"/>
      <c r="J67" s="64"/>
    </row>
    <row r="68" spans="1:12" ht="75" x14ac:dyDescent="0.25">
      <c r="A68" s="25"/>
      <c r="B68" s="30" t="s">
        <v>7</v>
      </c>
      <c r="C68" s="192" t="s">
        <v>67</v>
      </c>
      <c r="D68" s="193"/>
      <c r="E68" s="26">
        <v>10</v>
      </c>
      <c r="F68" s="41" t="s">
        <v>271</v>
      </c>
      <c r="G68" s="35" t="str">
        <f>IF(F68&gt;50,"error01",IF(F68&gt;5,10,IF(F68&lt;5.001,F68*2,"Error")))</f>
        <v>error01</v>
      </c>
      <c r="H68" s="82"/>
      <c r="I68" s="99" t="s">
        <v>330</v>
      </c>
      <c r="J68" s="170" t="s">
        <v>371</v>
      </c>
      <c r="L68" s="63">
        <v>10</v>
      </c>
    </row>
    <row r="69" spans="1:12" x14ac:dyDescent="0.25">
      <c r="A69" s="40" t="s">
        <v>68</v>
      </c>
      <c r="B69" s="189" t="s">
        <v>69</v>
      </c>
      <c r="C69" s="189"/>
      <c r="D69" s="190"/>
      <c r="E69" s="29"/>
      <c r="F69" s="5"/>
      <c r="G69" s="3"/>
      <c r="H69" s="65"/>
      <c r="I69" s="99"/>
      <c r="J69" s="64"/>
    </row>
    <row r="70" spans="1:12" ht="75" x14ac:dyDescent="0.25">
      <c r="A70" s="40"/>
      <c r="B70" s="30" t="s">
        <v>7</v>
      </c>
      <c r="C70" s="192" t="s">
        <v>70</v>
      </c>
      <c r="D70" s="193"/>
      <c r="E70" s="29">
        <v>10</v>
      </c>
      <c r="F70" s="41" t="s">
        <v>272</v>
      </c>
      <c r="G70" s="35" t="str">
        <f>IF(F70&gt;50,"error01",IF(F70&gt;5,10,IF(F70&lt;5.001,F70*2,"Error")))</f>
        <v>error01</v>
      </c>
      <c r="H70" s="82"/>
      <c r="I70" s="99" t="s">
        <v>331</v>
      </c>
      <c r="J70" s="107" t="s">
        <v>348</v>
      </c>
      <c r="L70" s="63">
        <v>11</v>
      </c>
    </row>
    <row r="71" spans="1:12" x14ac:dyDescent="0.25">
      <c r="A71" s="25" t="s">
        <v>71</v>
      </c>
      <c r="B71" s="189" t="s">
        <v>72</v>
      </c>
      <c r="C71" s="189"/>
      <c r="D71" s="190"/>
      <c r="E71" s="26"/>
      <c r="F71" s="15"/>
      <c r="G71" s="3"/>
      <c r="H71" s="65"/>
      <c r="I71" s="99"/>
      <c r="J71" s="64"/>
    </row>
    <row r="72" spans="1:12" ht="90" x14ac:dyDescent="0.25">
      <c r="A72" s="25"/>
      <c r="B72" s="30" t="s">
        <v>7</v>
      </c>
      <c r="C72" s="192" t="s">
        <v>73</v>
      </c>
      <c r="D72" s="193"/>
      <c r="E72" s="29">
        <v>10</v>
      </c>
      <c r="F72" s="41" t="s">
        <v>273</v>
      </c>
      <c r="G72" s="35" t="str">
        <f>IF(F72&gt;50,"error01",IF(F72&gt;10,10,IF(F72&lt;10.001,F72*1,"Error")))</f>
        <v>error01</v>
      </c>
      <c r="H72" s="82"/>
      <c r="I72" s="99" t="s">
        <v>309</v>
      </c>
      <c r="J72" s="107" t="s">
        <v>348</v>
      </c>
      <c r="L72" s="63">
        <v>12</v>
      </c>
    </row>
    <row r="73" spans="1:12" x14ac:dyDescent="0.25">
      <c r="A73" s="37"/>
      <c r="B73" s="198" t="s">
        <v>258</v>
      </c>
      <c r="C73" s="198"/>
      <c r="D73" s="199"/>
      <c r="E73" s="38">
        <v>70</v>
      </c>
      <c r="F73" s="14"/>
      <c r="G73" s="38" t="e">
        <f>G64+G66+G68+G70+G72</f>
        <v>#VALUE!</v>
      </c>
      <c r="H73" s="85"/>
      <c r="I73" s="100"/>
      <c r="J73" s="106"/>
    </row>
    <row r="74" spans="1:12" x14ac:dyDescent="0.25">
      <c r="A74" s="25" t="s">
        <v>74</v>
      </c>
      <c r="B74" s="189" t="s">
        <v>75</v>
      </c>
      <c r="C74" s="189"/>
      <c r="D74" s="190"/>
      <c r="E74" s="29"/>
      <c r="F74" s="9"/>
      <c r="G74" s="3"/>
      <c r="H74" s="65"/>
      <c r="I74" s="99"/>
      <c r="J74" s="133"/>
    </row>
    <row r="75" spans="1:12" x14ac:dyDescent="0.25">
      <c r="A75" s="25" t="s">
        <v>76</v>
      </c>
      <c r="B75" s="189" t="s">
        <v>77</v>
      </c>
      <c r="C75" s="189"/>
      <c r="D75" s="190"/>
      <c r="E75" s="29"/>
      <c r="F75" s="9"/>
      <c r="G75" s="3"/>
      <c r="H75" s="65"/>
      <c r="I75" s="99"/>
      <c r="J75" s="64"/>
    </row>
    <row r="76" spans="1:12" ht="91.5" customHeight="1" x14ac:dyDescent="0.25">
      <c r="A76" s="25"/>
      <c r="B76" s="30" t="s">
        <v>11</v>
      </c>
      <c r="C76" s="192" t="s">
        <v>78</v>
      </c>
      <c r="D76" s="193"/>
      <c r="E76" s="29">
        <v>10</v>
      </c>
      <c r="F76" s="34" t="s">
        <v>242</v>
      </c>
      <c r="G76" s="35" t="str">
        <f>IF(F76="a",10,IF(F76="b",0,"Error"))</f>
        <v>Error</v>
      </c>
      <c r="H76" s="82"/>
      <c r="I76" s="99" t="s">
        <v>332</v>
      </c>
      <c r="J76" s="92" t="s">
        <v>349</v>
      </c>
      <c r="L76" s="63">
        <v>13</v>
      </c>
    </row>
    <row r="77" spans="1:12" x14ac:dyDescent="0.25">
      <c r="A77" s="25"/>
      <c r="B77" s="44"/>
      <c r="C77" s="200" t="s">
        <v>79</v>
      </c>
      <c r="D77" s="201"/>
      <c r="E77" s="29"/>
      <c r="F77" s="9"/>
      <c r="G77" s="3"/>
      <c r="H77" s="65"/>
      <c r="I77" s="99"/>
      <c r="J77" s="64"/>
    </row>
    <row r="78" spans="1:12" x14ac:dyDescent="0.25">
      <c r="A78" s="25"/>
      <c r="B78" s="30" t="s">
        <v>13</v>
      </c>
      <c r="C78" s="200" t="s">
        <v>80</v>
      </c>
      <c r="D78" s="201"/>
      <c r="E78" s="29">
        <v>10</v>
      </c>
      <c r="F78" s="34" t="s">
        <v>242</v>
      </c>
      <c r="G78" s="35" t="str">
        <f>IF(F78="a",10,IF(F78="b",0,"Error"))</f>
        <v>Error</v>
      </c>
      <c r="H78" s="82"/>
      <c r="I78" s="99"/>
      <c r="J78" s="92" t="s">
        <v>349</v>
      </c>
    </row>
    <row r="79" spans="1:12" x14ac:dyDescent="0.25">
      <c r="A79" s="25"/>
      <c r="B79" s="44"/>
      <c r="C79" s="200" t="s">
        <v>81</v>
      </c>
      <c r="D79" s="201"/>
      <c r="E79" s="29"/>
      <c r="F79" s="9"/>
      <c r="G79" s="3"/>
      <c r="H79" s="65"/>
      <c r="I79" s="99"/>
      <c r="J79" s="64"/>
    </row>
    <row r="80" spans="1:12" ht="75" x14ac:dyDescent="0.25">
      <c r="A80" s="25"/>
      <c r="B80" s="45" t="s">
        <v>15</v>
      </c>
      <c r="C80" s="200" t="s">
        <v>82</v>
      </c>
      <c r="D80" s="201"/>
      <c r="E80" s="29">
        <v>15</v>
      </c>
      <c r="F80" s="42" t="s">
        <v>274</v>
      </c>
      <c r="G80" s="35" t="str">
        <f>IF(F80&gt;150,"error01",IF(F80&gt;15,15,IF(F80&lt;15.001,F80*1,"Error")))</f>
        <v>error01</v>
      </c>
      <c r="H80" s="82"/>
      <c r="I80" s="99"/>
      <c r="J80" s="92" t="s">
        <v>367</v>
      </c>
    </row>
    <row r="81" spans="1:12" x14ac:dyDescent="0.25">
      <c r="A81" s="25"/>
      <c r="B81" s="45"/>
      <c r="C81" s="200" t="s">
        <v>83</v>
      </c>
      <c r="D81" s="201"/>
      <c r="E81" s="29"/>
      <c r="F81" s="9"/>
      <c r="G81" s="3"/>
      <c r="H81" s="65"/>
      <c r="I81" s="99"/>
      <c r="J81" s="64"/>
    </row>
    <row r="82" spans="1:12" ht="150" x14ac:dyDescent="0.25">
      <c r="A82" s="25"/>
      <c r="B82" s="30" t="s">
        <v>26</v>
      </c>
      <c r="C82" s="192" t="s">
        <v>84</v>
      </c>
      <c r="D82" s="193"/>
      <c r="E82" s="29">
        <v>15</v>
      </c>
      <c r="F82" s="42" t="s">
        <v>275</v>
      </c>
      <c r="G82" s="35" t="str">
        <f>IF(F82&gt;150,"error01",IF(F82&gt;15,15,IF(F82&lt;15.001,F82*1,"Error")))</f>
        <v>error01</v>
      </c>
      <c r="H82" s="82"/>
      <c r="I82" s="99"/>
      <c r="J82" s="92" t="s">
        <v>367</v>
      </c>
    </row>
    <row r="83" spans="1:12" x14ac:dyDescent="0.25">
      <c r="A83" s="25"/>
      <c r="B83" s="30"/>
      <c r="C83" s="200" t="s">
        <v>85</v>
      </c>
      <c r="D83" s="201"/>
      <c r="E83" s="29"/>
      <c r="F83" s="9"/>
      <c r="G83" s="3"/>
      <c r="H83" s="65"/>
      <c r="I83" s="99"/>
      <c r="J83" s="64"/>
    </row>
    <row r="84" spans="1:12" x14ac:dyDescent="0.25">
      <c r="A84" s="25"/>
      <c r="B84" s="30" t="s">
        <v>28</v>
      </c>
      <c r="C84" s="200" t="s">
        <v>86</v>
      </c>
      <c r="D84" s="201"/>
      <c r="E84" s="29">
        <v>25</v>
      </c>
      <c r="F84" s="46" t="s">
        <v>245</v>
      </c>
      <c r="G84" s="35" t="str">
        <f>IF(F84="a",25,IF(F84="b",20,IF(F84="c",15,IF(F84="d",10,IF(F84="e",5,IF(F84="f",0,"Error"))))))</f>
        <v>Error</v>
      </c>
      <c r="H84" s="82"/>
      <c r="I84" s="197" t="s">
        <v>333</v>
      </c>
      <c r="J84" s="92" t="s">
        <v>367</v>
      </c>
      <c r="L84" s="63">
        <v>14</v>
      </c>
    </row>
    <row r="85" spans="1:12" x14ac:dyDescent="0.25">
      <c r="A85" s="25"/>
      <c r="B85" s="30"/>
      <c r="C85" s="200" t="s">
        <v>246</v>
      </c>
      <c r="D85" s="201"/>
      <c r="E85" s="29"/>
      <c r="F85" s="9"/>
      <c r="G85" s="3"/>
      <c r="H85" s="65"/>
      <c r="I85" s="197"/>
      <c r="J85" s="64"/>
    </row>
    <row r="86" spans="1:12" x14ac:dyDescent="0.25">
      <c r="A86" s="25"/>
      <c r="B86" s="30"/>
      <c r="C86" s="200" t="s">
        <v>247</v>
      </c>
      <c r="D86" s="201"/>
      <c r="E86" s="29"/>
      <c r="F86" s="9"/>
      <c r="G86" s="3"/>
      <c r="H86" s="65"/>
      <c r="I86" s="197"/>
      <c r="J86" s="64"/>
    </row>
    <row r="87" spans="1:12" x14ac:dyDescent="0.25">
      <c r="A87" s="25"/>
      <c r="B87" s="30"/>
      <c r="C87" s="200" t="s">
        <v>248</v>
      </c>
      <c r="D87" s="201"/>
      <c r="E87" s="29"/>
      <c r="F87" s="9"/>
      <c r="G87" s="3"/>
      <c r="H87" s="65"/>
      <c r="I87" s="197"/>
      <c r="J87" s="64"/>
    </row>
    <row r="88" spans="1:12" x14ac:dyDescent="0.25">
      <c r="A88" s="25"/>
      <c r="B88" s="30"/>
      <c r="C88" s="200" t="s">
        <v>249</v>
      </c>
      <c r="D88" s="201"/>
      <c r="E88" s="29"/>
      <c r="F88" s="9"/>
      <c r="G88" s="3"/>
      <c r="H88" s="65"/>
      <c r="I88" s="197"/>
      <c r="J88" s="64"/>
    </row>
    <row r="89" spans="1:12" x14ac:dyDescent="0.25">
      <c r="A89" s="25"/>
      <c r="B89" s="30"/>
      <c r="C89" s="200" t="s">
        <v>250</v>
      </c>
      <c r="D89" s="201"/>
      <c r="E89" s="29"/>
      <c r="F89" s="9"/>
      <c r="G89" s="3"/>
      <c r="H89" s="65"/>
      <c r="I89" s="99"/>
      <c r="J89" s="64"/>
    </row>
    <row r="90" spans="1:12" x14ac:dyDescent="0.25">
      <c r="A90" s="25"/>
      <c r="B90" s="30"/>
      <c r="C90" s="200" t="s">
        <v>251</v>
      </c>
      <c r="D90" s="201"/>
      <c r="E90" s="29"/>
      <c r="F90" s="9"/>
      <c r="G90" s="3"/>
      <c r="H90" s="65"/>
      <c r="I90" s="99"/>
      <c r="J90" s="64"/>
    </row>
    <row r="91" spans="1:12" x14ac:dyDescent="0.25">
      <c r="A91" s="37"/>
      <c r="B91" s="198" t="s">
        <v>259</v>
      </c>
      <c r="C91" s="198"/>
      <c r="D91" s="199"/>
      <c r="E91" s="38">
        <v>75</v>
      </c>
      <c r="F91" s="14"/>
      <c r="G91" s="38" t="e">
        <f>G76+G78+G80+G82+G84</f>
        <v>#VALUE!</v>
      </c>
      <c r="H91" s="85"/>
      <c r="I91" s="100"/>
      <c r="J91" s="106"/>
    </row>
    <row r="92" spans="1:12" x14ac:dyDescent="0.25">
      <c r="A92" s="25" t="s">
        <v>87</v>
      </c>
      <c r="B92" s="189" t="s">
        <v>88</v>
      </c>
      <c r="C92" s="189"/>
      <c r="D92" s="190"/>
      <c r="E92" s="29"/>
      <c r="F92" s="9"/>
      <c r="G92" s="3"/>
      <c r="H92" s="65"/>
      <c r="I92" s="99"/>
      <c r="J92" s="133"/>
    </row>
    <row r="93" spans="1:12" ht="29.25" customHeight="1" x14ac:dyDescent="0.25">
      <c r="A93" s="25" t="s">
        <v>89</v>
      </c>
      <c r="B93" s="189" t="s">
        <v>90</v>
      </c>
      <c r="C93" s="189"/>
      <c r="D93" s="190"/>
      <c r="E93" s="29"/>
      <c r="F93" s="9"/>
      <c r="G93" s="3"/>
      <c r="H93" s="65"/>
      <c r="I93" s="99"/>
      <c r="J93" s="92"/>
    </row>
    <row r="94" spans="1:12" x14ac:dyDescent="0.25">
      <c r="A94" s="25"/>
      <c r="B94" s="30" t="s">
        <v>11</v>
      </c>
      <c r="C94" s="192" t="s">
        <v>91</v>
      </c>
      <c r="D94" s="193"/>
      <c r="E94" s="29">
        <v>20</v>
      </c>
      <c r="F94" s="34" t="s">
        <v>242</v>
      </c>
      <c r="G94" s="35" t="str">
        <f>IF(F94="a",20,IF(F94="b",0,"Error"))</f>
        <v>Error</v>
      </c>
      <c r="H94" s="82"/>
      <c r="I94" s="197" t="s">
        <v>334</v>
      </c>
      <c r="J94" s="91" t="s">
        <v>347</v>
      </c>
      <c r="L94" s="63">
        <v>15</v>
      </c>
    </row>
    <row r="95" spans="1:12" x14ac:dyDescent="0.25">
      <c r="A95" s="25"/>
      <c r="B95" s="30"/>
      <c r="C95" s="192" t="s">
        <v>243</v>
      </c>
      <c r="D95" s="193"/>
      <c r="E95" s="29"/>
      <c r="F95" s="9"/>
      <c r="G95" s="3"/>
      <c r="H95" s="65"/>
      <c r="I95" s="197"/>
      <c r="J95" s="64"/>
    </row>
    <row r="96" spans="1:12" x14ac:dyDescent="0.25">
      <c r="A96" s="25"/>
      <c r="B96" s="30" t="s">
        <v>13</v>
      </c>
      <c r="C96" s="192" t="s">
        <v>93</v>
      </c>
      <c r="D96" s="193"/>
      <c r="E96" s="29">
        <v>15</v>
      </c>
      <c r="F96" s="34" t="s">
        <v>242</v>
      </c>
      <c r="G96" s="35" t="str">
        <f>IF(F96="a",15,IF(F96="b",0,"Error"))</f>
        <v>Error</v>
      </c>
      <c r="H96" s="82"/>
      <c r="I96" s="197"/>
      <c r="J96" s="91" t="s">
        <v>347</v>
      </c>
    </row>
    <row r="97" spans="1:12" x14ac:dyDescent="0.25">
      <c r="A97" s="25"/>
      <c r="B97" s="30"/>
      <c r="C97" s="192" t="s">
        <v>92</v>
      </c>
      <c r="D97" s="193"/>
      <c r="E97" s="29"/>
      <c r="F97" s="9"/>
      <c r="G97" s="3"/>
      <c r="H97" s="65"/>
      <c r="I97" s="197"/>
      <c r="J97" s="64"/>
    </row>
    <row r="98" spans="1:12" x14ac:dyDescent="0.25">
      <c r="A98" s="25"/>
      <c r="B98" s="30" t="s">
        <v>15</v>
      </c>
      <c r="C98" s="192" t="s">
        <v>94</v>
      </c>
      <c r="D98" s="193"/>
      <c r="E98" s="29">
        <v>15</v>
      </c>
      <c r="F98" s="34" t="s">
        <v>242</v>
      </c>
      <c r="G98" s="35" t="str">
        <f>IF(F98="a",15,IF(F98="b",0,"Error"))</f>
        <v>Error</v>
      </c>
      <c r="H98" s="82"/>
      <c r="I98" s="197"/>
      <c r="J98" s="91" t="s">
        <v>347</v>
      </c>
    </row>
    <row r="99" spans="1:12" x14ac:dyDescent="0.25">
      <c r="A99" s="25"/>
      <c r="B99" s="30"/>
      <c r="C99" s="192" t="s">
        <v>95</v>
      </c>
      <c r="D99" s="193"/>
      <c r="E99" s="29"/>
      <c r="F99" s="9"/>
      <c r="G99" s="3"/>
      <c r="H99" s="65"/>
      <c r="I99" s="197"/>
      <c r="J99" s="64"/>
    </row>
    <row r="100" spans="1:12" ht="60" x14ac:dyDescent="0.25">
      <c r="A100" s="25"/>
      <c r="B100" s="30" t="s">
        <v>26</v>
      </c>
      <c r="C100" s="192" t="s">
        <v>96</v>
      </c>
      <c r="D100" s="193"/>
      <c r="E100" s="29">
        <v>20</v>
      </c>
      <c r="F100" s="47" t="s">
        <v>276</v>
      </c>
      <c r="G100" s="35" t="str">
        <f>IF(F100&gt;100,"error01",IF(F100&gt;20,20,IF(F100&lt;21,F100,"Error")))</f>
        <v>error01</v>
      </c>
      <c r="H100" s="82"/>
      <c r="I100" s="197"/>
      <c r="J100" s="134" t="s">
        <v>350</v>
      </c>
    </row>
    <row r="101" spans="1:12" x14ac:dyDescent="0.25">
      <c r="A101" s="25"/>
      <c r="B101" s="30"/>
      <c r="C101" s="192" t="s">
        <v>97</v>
      </c>
      <c r="D101" s="193"/>
      <c r="E101" s="29"/>
      <c r="F101" s="9"/>
      <c r="G101" s="3"/>
      <c r="H101" s="65"/>
      <c r="I101" s="99"/>
      <c r="J101" s="64"/>
    </row>
    <row r="102" spans="1:12" ht="60" x14ac:dyDescent="0.25">
      <c r="A102" s="25"/>
      <c r="B102" s="30" t="s">
        <v>28</v>
      </c>
      <c r="C102" s="192" t="s">
        <v>98</v>
      </c>
      <c r="D102" s="193"/>
      <c r="E102" s="29">
        <v>10</v>
      </c>
      <c r="F102" s="42" t="s">
        <v>277</v>
      </c>
      <c r="G102" s="35" t="str">
        <f>IF(F102&gt;50,"error01",IF(F102&gt;10,10,IF(F102&lt;10.001,F102*1,"Error")))</f>
        <v>error01</v>
      </c>
      <c r="H102" s="82"/>
      <c r="I102" s="99"/>
      <c r="J102" s="92" t="s">
        <v>347</v>
      </c>
    </row>
    <row r="103" spans="1:12" x14ac:dyDescent="0.25">
      <c r="A103" s="25"/>
      <c r="B103" s="30"/>
      <c r="C103" s="192" t="s">
        <v>99</v>
      </c>
      <c r="D103" s="193"/>
      <c r="E103" s="29"/>
      <c r="F103" s="9"/>
      <c r="G103" s="3"/>
      <c r="H103" s="65"/>
      <c r="I103" s="99"/>
      <c r="J103" s="64"/>
    </row>
    <row r="104" spans="1:12" x14ac:dyDescent="0.25">
      <c r="A104" s="37"/>
      <c r="B104" s="198" t="s">
        <v>260</v>
      </c>
      <c r="C104" s="198"/>
      <c r="D104" s="199"/>
      <c r="E104" s="38">
        <v>80</v>
      </c>
      <c r="F104" s="13"/>
      <c r="G104" s="38" t="e">
        <f>G94+G96+G98+G100+G102</f>
        <v>#VALUE!</v>
      </c>
      <c r="H104" s="85"/>
      <c r="I104" s="100"/>
      <c r="J104" s="106"/>
    </row>
    <row r="105" spans="1:12" x14ac:dyDescent="0.25">
      <c r="A105" s="25" t="s">
        <v>100</v>
      </c>
      <c r="B105" s="189" t="s">
        <v>101</v>
      </c>
      <c r="C105" s="189"/>
      <c r="D105" s="190"/>
      <c r="E105" s="29"/>
      <c r="F105" s="9"/>
      <c r="G105" s="3"/>
      <c r="H105" s="65"/>
      <c r="I105" s="99"/>
      <c r="J105" s="133"/>
    </row>
    <row r="106" spans="1:12" x14ac:dyDescent="0.25">
      <c r="A106" s="25" t="s">
        <v>102</v>
      </c>
      <c r="B106" s="189" t="s">
        <v>103</v>
      </c>
      <c r="C106" s="189"/>
      <c r="D106" s="190"/>
      <c r="E106" s="29"/>
      <c r="F106" s="9"/>
      <c r="G106" s="3"/>
      <c r="H106" s="65"/>
      <c r="I106" s="99"/>
      <c r="J106" s="64"/>
    </row>
    <row r="107" spans="1:12" ht="15" customHeight="1" x14ac:dyDescent="0.25">
      <c r="A107" s="25"/>
      <c r="B107" s="48" t="s">
        <v>11</v>
      </c>
      <c r="C107" s="202" t="s">
        <v>104</v>
      </c>
      <c r="D107" s="203"/>
      <c r="E107" s="29">
        <v>25</v>
      </c>
      <c r="F107" s="34" t="s">
        <v>241</v>
      </c>
      <c r="G107" s="35" t="str">
        <f>IF(F107="a",25,IF(F107="b",10,IF(F107="c",0,"Error")))</f>
        <v>Error</v>
      </c>
      <c r="H107" s="82"/>
      <c r="I107" s="197" t="s">
        <v>335</v>
      </c>
      <c r="J107" s="91" t="s">
        <v>347</v>
      </c>
      <c r="L107" s="63">
        <v>16</v>
      </c>
    </row>
    <row r="108" spans="1:12" ht="15" customHeight="1" x14ac:dyDescent="0.25">
      <c r="A108" s="25"/>
      <c r="B108" s="48"/>
      <c r="C108" s="49" t="s">
        <v>11</v>
      </c>
      <c r="D108" s="50" t="s">
        <v>105</v>
      </c>
      <c r="E108" s="204"/>
      <c r="F108" s="9"/>
      <c r="G108" s="3"/>
      <c r="H108" s="65"/>
      <c r="I108" s="197"/>
      <c r="J108" s="136"/>
    </row>
    <row r="109" spans="1:12" x14ac:dyDescent="0.25">
      <c r="A109" s="25"/>
      <c r="B109" s="48"/>
      <c r="C109" s="49" t="s">
        <v>13</v>
      </c>
      <c r="D109" s="50" t="s">
        <v>106</v>
      </c>
      <c r="E109" s="204"/>
      <c r="F109" s="9"/>
      <c r="G109" s="3"/>
      <c r="H109" s="65"/>
      <c r="I109" s="197"/>
      <c r="J109" s="136"/>
    </row>
    <row r="110" spans="1:12" x14ac:dyDescent="0.25">
      <c r="A110" s="25"/>
      <c r="B110" s="48"/>
      <c r="C110" s="49" t="s">
        <v>15</v>
      </c>
      <c r="D110" s="50" t="s">
        <v>107</v>
      </c>
      <c r="E110" s="204"/>
      <c r="F110" s="9"/>
      <c r="G110" s="3"/>
      <c r="H110" s="65"/>
      <c r="I110" s="197"/>
      <c r="J110" s="64"/>
    </row>
    <row r="111" spans="1:12" x14ac:dyDescent="0.25">
      <c r="A111" s="25"/>
      <c r="B111" s="51"/>
      <c r="C111" s="202" t="s">
        <v>108</v>
      </c>
      <c r="D111" s="203"/>
      <c r="E111" s="29"/>
      <c r="F111" s="9"/>
      <c r="G111" s="3"/>
      <c r="H111" s="65"/>
      <c r="I111" s="197"/>
      <c r="J111" s="64"/>
    </row>
    <row r="112" spans="1:12" ht="90" x14ac:dyDescent="0.25">
      <c r="A112" s="25"/>
      <c r="B112" s="51" t="s">
        <v>13</v>
      </c>
      <c r="C112" s="205" t="s">
        <v>109</v>
      </c>
      <c r="D112" s="206"/>
      <c r="E112" s="29">
        <v>50</v>
      </c>
      <c r="F112" s="42" t="s">
        <v>278</v>
      </c>
      <c r="G112" s="35" t="str">
        <f>IF(F112&gt;100,"error01",IF(F112&gt;10,50,IF(F112&lt;10.001,F112*5,"Error")))</f>
        <v>error01</v>
      </c>
      <c r="H112" s="82"/>
      <c r="I112" s="197"/>
      <c r="J112" s="92" t="s">
        <v>351</v>
      </c>
    </row>
    <row r="113" spans="1:12" x14ac:dyDescent="0.25">
      <c r="A113" s="25"/>
      <c r="B113" s="51"/>
      <c r="C113" s="202" t="s">
        <v>110</v>
      </c>
      <c r="D113" s="203"/>
      <c r="E113" s="29"/>
      <c r="F113" s="9"/>
      <c r="G113" s="3"/>
      <c r="H113" s="65"/>
      <c r="I113" s="99"/>
      <c r="J113" s="64"/>
    </row>
    <row r="114" spans="1:12" x14ac:dyDescent="0.25">
      <c r="A114" s="37"/>
      <c r="B114" s="198" t="s">
        <v>261</v>
      </c>
      <c r="C114" s="198"/>
      <c r="D114" s="199"/>
      <c r="E114" s="38">
        <v>75</v>
      </c>
      <c r="F114" s="12"/>
      <c r="G114" s="38" t="e">
        <f>G112+G107</f>
        <v>#VALUE!</v>
      </c>
      <c r="H114" s="85"/>
      <c r="I114" s="100"/>
      <c r="J114" s="106"/>
    </row>
    <row r="115" spans="1:12" x14ac:dyDescent="0.25">
      <c r="A115" s="25" t="s">
        <v>111</v>
      </c>
      <c r="B115" s="189" t="s">
        <v>112</v>
      </c>
      <c r="C115" s="189"/>
      <c r="D115" s="190"/>
      <c r="E115" s="26"/>
      <c r="F115" s="4"/>
      <c r="G115" s="27"/>
      <c r="H115" s="66"/>
      <c r="I115" s="99"/>
      <c r="J115" s="133"/>
    </row>
    <row r="116" spans="1:12" x14ac:dyDescent="0.25">
      <c r="A116" s="25" t="s">
        <v>113</v>
      </c>
      <c r="B116" s="189" t="s">
        <v>114</v>
      </c>
      <c r="C116" s="189"/>
      <c r="D116" s="190"/>
      <c r="E116" s="26"/>
      <c r="F116" s="4"/>
      <c r="G116" s="27"/>
      <c r="H116" s="66"/>
      <c r="I116" s="99"/>
      <c r="J116" s="64"/>
    </row>
    <row r="117" spans="1:12" ht="31.5" customHeight="1" x14ac:dyDescent="0.25">
      <c r="A117" s="25"/>
      <c r="B117" s="48" t="s">
        <v>11</v>
      </c>
      <c r="C117" s="205" t="s">
        <v>115</v>
      </c>
      <c r="D117" s="206"/>
      <c r="E117" s="26">
        <v>25</v>
      </c>
      <c r="F117" s="34" t="s">
        <v>241</v>
      </c>
      <c r="G117" s="35" t="str">
        <f>IF(F117="a",25,IF(F117="b",10,IF(F117="c",0,"Error")))</f>
        <v>Error</v>
      </c>
      <c r="H117" s="82"/>
      <c r="I117" s="99" t="s">
        <v>336</v>
      </c>
      <c r="J117" s="92" t="s">
        <v>347</v>
      </c>
      <c r="L117" s="63">
        <v>17</v>
      </c>
    </row>
    <row r="118" spans="1:12" ht="105" x14ac:dyDescent="0.25">
      <c r="A118" s="25"/>
      <c r="B118" s="48"/>
      <c r="C118" s="51" t="s">
        <v>11</v>
      </c>
      <c r="D118" s="50" t="s">
        <v>116</v>
      </c>
      <c r="E118" s="26"/>
      <c r="F118" s="4"/>
      <c r="G118" s="27"/>
      <c r="H118" s="68" t="s">
        <v>11</v>
      </c>
      <c r="I118" s="65" t="s">
        <v>316</v>
      </c>
      <c r="J118" s="64"/>
    </row>
    <row r="119" spans="1:12" ht="90" x14ac:dyDescent="0.25">
      <c r="A119" s="25"/>
      <c r="B119" s="48"/>
      <c r="C119" s="51" t="s">
        <v>13</v>
      </c>
      <c r="D119" s="50" t="s">
        <v>117</v>
      </c>
      <c r="E119" s="26"/>
      <c r="F119" s="4"/>
      <c r="G119" s="27"/>
      <c r="H119" s="68" t="s">
        <v>13</v>
      </c>
      <c r="I119" s="67" t="s">
        <v>119</v>
      </c>
      <c r="J119" s="64"/>
    </row>
    <row r="120" spans="1:12" ht="30" x14ac:dyDescent="0.25">
      <c r="A120" s="25"/>
      <c r="B120" s="48"/>
      <c r="C120" s="51" t="s">
        <v>15</v>
      </c>
      <c r="D120" s="50" t="s">
        <v>16</v>
      </c>
      <c r="E120" s="26"/>
      <c r="F120" s="4"/>
      <c r="G120" s="27"/>
      <c r="H120" s="68" t="s">
        <v>15</v>
      </c>
      <c r="I120" s="67" t="s">
        <v>120</v>
      </c>
      <c r="J120" s="64"/>
    </row>
    <row r="121" spans="1:12" ht="48" customHeight="1" x14ac:dyDescent="0.25">
      <c r="A121" s="25"/>
      <c r="B121" s="48"/>
      <c r="C121" s="202" t="s">
        <v>118</v>
      </c>
      <c r="D121" s="203"/>
      <c r="E121" s="26"/>
      <c r="F121" s="4"/>
      <c r="G121" s="27"/>
      <c r="H121" s="68" t="s">
        <v>26</v>
      </c>
      <c r="I121" s="67" t="s">
        <v>121</v>
      </c>
      <c r="J121" s="64"/>
    </row>
    <row r="122" spans="1:12" ht="45" x14ac:dyDescent="0.25">
      <c r="A122" s="40"/>
      <c r="B122" s="207"/>
      <c r="C122" s="207"/>
      <c r="D122" s="208"/>
      <c r="E122" s="29"/>
      <c r="F122" s="9"/>
      <c r="G122" s="3"/>
      <c r="H122" s="68" t="s">
        <v>28</v>
      </c>
      <c r="I122" s="67" t="s">
        <v>122</v>
      </c>
      <c r="J122" s="64"/>
    </row>
    <row r="123" spans="1:12" x14ac:dyDescent="0.25">
      <c r="A123" s="52"/>
      <c r="B123" s="198" t="s">
        <v>262</v>
      </c>
      <c r="C123" s="198"/>
      <c r="D123" s="199"/>
      <c r="E123" s="38">
        <v>25</v>
      </c>
      <c r="F123" s="14"/>
      <c r="G123" s="38" t="str">
        <f>G117</f>
        <v>Error</v>
      </c>
      <c r="H123" s="85"/>
      <c r="I123" s="100"/>
      <c r="J123" s="106"/>
    </row>
    <row r="124" spans="1:12" x14ac:dyDescent="0.25">
      <c r="A124" s="40" t="s">
        <v>123</v>
      </c>
      <c r="B124" s="189" t="s">
        <v>124</v>
      </c>
      <c r="C124" s="189"/>
      <c r="D124" s="190"/>
      <c r="E124" s="29"/>
      <c r="F124" s="9"/>
      <c r="G124" s="3"/>
      <c r="H124" s="65"/>
      <c r="I124" s="99"/>
      <c r="J124" s="133"/>
    </row>
    <row r="125" spans="1:12" x14ac:dyDescent="0.25">
      <c r="A125" s="40" t="s">
        <v>125</v>
      </c>
      <c r="B125" s="189" t="s">
        <v>126</v>
      </c>
      <c r="C125" s="189"/>
      <c r="D125" s="190"/>
      <c r="E125" s="29"/>
      <c r="F125" s="9"/>
      <c r="G125" s="3"/>
      <c r="H125" s="65"/>
      <c r="I125" s="99"/>
      <c r="J125" s="91" t="s">
        <v>347</v>
      </c>
    </row>
    <row r="126" spans="1:12" ht="31.5" customHeight="1" x14ac:dyDescent="0.25">
      <c r="A126" s="25"/>
      <c r="B126" s="51" t="s">
        <v>11</v>
      </c>
      <c r="C126" s="202" t="s">
        <v>127</v>
      </c>
      <c r="D126" s="203"/>
      <c r="E126" s="29">
        <v>25</v>
      </c>
      <c r="F126" s="34" t="s">
        <v>241</v>
      </c>
      <c r="G126" s="35" t="str">
        <f>IF(F126="a",25,IF(F126="b",10,IF(F126="c",0,"Error")))</f>
        <v>Error</v>
      </c>
      <c r="H126" s="82"/>
      <c r="I126" s="99" t="s">
        <v>337</v>
      </c>
      <c r="J126" s="64"/>
      <c r="L126" s="63">
        <v>18</v>
      </c>
    </row>
    <row r="127" spans="1:12" ht="45" x14ac:dyDescent="0.25">
      <c r="A127" s="25"/>
      <c r="B127" s="51"/>
      <c r="C127" s="51" t="s">
        <v>11</v>
      </c>
      <c r="D127" s="50" t="s">
        <v>116</v>
      </c>
      <c r="E127" s="29"/>
      <c r="F127" s="9"/>
      <c r="G127" s="3"/>
      <c r="H127" s="65"/>
      <c r="I127" s="99" t="s">
        <v>314</v>
      </c>
      <c r="J127" s="64"/>
    </row>
    <row r="128" spans="1:12" x14ac:dyDescent="0.25">
      <c r="A128" s="25"/>
      <c r="B128" s="51"/>
      <c r="C128" s="51" t="s">
        <v>13</v>
      </c>
      <c r="D128" s="50" t="s">
        <v>117</v>
      </c>
      <c r="E128" s="29"/>
      <c r="F128" s="9"/>
      <c r="G128" s="3"/>
      <c r="H128" s="65"/>
      <c r="I128" s="99" t="s">
        <v>315</v>
      </c>
      <c r="J128" s="64"/>
    </row>
    <row r="129" spans="1:12" x14ac:dyDescent="0.25">
      <c r="A129" s="25"/>
      <c r="B129" s="51"/>
      <c r="C129" s="51" t="s">
        <v>15</v>
      </c>
      <c r="D129" s="50" t="s">
        <v>107</v>
      </c>
      <c r="E129" s="29"/>
      <c r="F129" s="9"/>
      <c r="G129" s="3"/>
      <c r="H129" s="65"/>
      <c r="I129" s="99"/>
      <c r="J129" s="64"/>
    </row>
    <row r="130" spans="1:12" x14ac:dyDescent="0.25">
      <c r="A130" s="25"/>
      <c r="B130" s="49"/>
      <c r="C130" s="202" t="s">
        <v>118</v>
      </c>
      <c r="D130" s="203"/>
      <c r="E130" s="29"/>
      <c r="F130" s="9"/>
      <c r="G130" s="3"/>
      <c r="H130" s="65"/>
      <c r="I130" s="99"/>
      <c r="J130" s="64"/>
    </row>
    <row r="131" spans="1:12" x14ac:dyDescent="0.25">
      <c r="A131" s="25"/>
      <c r="B131" s="51" t="s">
        <v>13</v>
      </c>
      <c r="C131" s="202" t="s">
        <v>128</v>
      </c>
      <c r="D131" s="203"/>
      <c r="E131" s="29">
        <v>15</v>
      </c>
      <c r="F131" s="34" t="s">
        <v>242</v>
      </c>
      <c r="G131" s="35" t="str">
        <f>IF(F131="a",15,IF(F131="b",0,"Error"))</f>
        <v>Error</v>
      </c>
      <c r="H131" s="82"/>
      <c r="I131" s="99"/>
      <c r="J131" s="91" t="s">
        <v>349</v>
      </c>
    </row>
    <row r="132" spans="1:12" x14ac:dyDescent="0.25">
      <c r="A132" s="25"/>
      <c r="B132" s="51"/>
      <c r="C132" s="49" t="s">
        <v>11</v>
      </c>
      <c r="D132" s="50" t="s">
        <v>129</v>
      </c>
      <c r="E132" s="53"/>
      <c r="F132" s="9"/>
      <c r="G132" s="3"/>
      <c r="H132" s="65"/>
      <c r="I132" s="99"/>
      <c r="J132" s="91" t="s">
        <v>397</v>
      </c>
    </row>
    <row r="133" spans="1:12" x14ac:dyDescent="0.25">
      <c r="A133" s="25"/>
      <c r="B133" s="51"/>
      <c r="C133" s="49" t="s">
        <v>13</v>
      </c>
      <c r="D133" s="50" t="s">
        <v>130</v>
      </c>
      <c r="E133" s="29"/>
      <c r="F133" s="9"/>
      <c r="G133" s="3"/>
      <c r="H133" s="65"/>
      <c r="I133" s="99"/>
      <c r="J133" s="64"/>
    </row>
    <row r="134" spans="1:12" x14ac:dyDescent="0.25">
      <c r="A134" s="25"/>
      <c r="B134" s="49"/>
      <c r="C134" s="202" t="s">
        <v>54</v>
      </c>
      <c r="D134" s="203"/>
      <c r="E134" s="29"/>
      <c r="F134" s="9"/>
      <c r="G134" s="3"/>
      <c r="H134" s="65"/>
      <c r="I134" s="99"/>
      <c r="J134" s="64"/>
    </row>
    <row r="135" spans="1:12" x14ac:dyDescent="0.25">
      <c r="A135" s="37"/>
      <c r="B135" s="209" t="s">
        <v>131</v>
      </c>
      <c r="C135" s="209"/>
      <c r="D135" s="210"/>
      <c r="E135" s="39">
        <v>40</v>
      </c>
      <c r="F135" s="11"/>
      <c r="G135" s="39" t="e">
        <f>G131+G126</f>
        <v>#VALUE!</v>
      </c>
      <c r="H135" s="83"/>
      <c r="I135" s="100"/>
      <c r="J135" s="106"/>
    </row>
    <row r="136" spans="1:12" x14ac:dyDescent="0.25">
      <c r="A136" s="25" t="s">
        <v>132</v>
      </c>
      <c r="B136" s="189" t="s">
        <v>133</v>
      </c>
      <c r="C136" s="189"/>
      <c r="D136" s="190"/>
      <c r="E136" s="29"/>
      <c r="F136" s="5"/>
      <c r="G136" s="3"/>
      <c r="H136" s="65"/>
      <c r="I136" s="99"/>
      <c r="J136" s="64"/>
    </row>
    <row r="137" spans="1:12" x14ac:dyDescent="0.25">
      <c r="A137" s="25" t="s">
        <v>134</v>
      </c>
      <c r="B137" s="195" t="s">
        <v>135</v>
      </c>
      <c r="C137" s="195"/>
      <c r="D137" s="196"/>
      <c r="E137" s="29"/>
      <c r="F137" s="5"/>
      <c r="G137" s="3"/>
      <c r="H137" s="65"/>
      <c r="I137" s="99"/>
      <c r="J137" s="91"/>
    </row>
    <row r="138" spans="1:12" ht="30.75" customHeight="1" x14ac:dyDescent="0.25">
      <c r="A138" s="25"/>
      <c r="B138" s="30" t="s">
        <v>11</v>
      </c>
      <c r="C138" s="200" t="s">
        <v>136</v>
      </c>
      <c r="D138" s="201"/>
      <c r="E138" s="29">
        <v>15</v>
      </c>
      <c r="F138" s="34" t="s">
        <v>242</v>
      </c>
      <c r="G138" s="35" t="str">
        <f>IF(F138="a",15,IF(F138="b",0,"Error"))</f>
        <v>Error</v>
      </c>
      <c r="H138" s="82"/>
      <c r="I138" s="99" t="s">
        <v>338</v>
      </c>
      <c r="J138" s="92" t="s">
        <v>351</v>
      </c>
      <c r="L138" s="63">
        <v>19</v>
      </c>
    </row>
    <row r="139" spans="1:12" x14ac:dyDescent="0.25">
      <c r="A139" s="25"/>
      <c r="B139" s="30"/>
      <c r="C139" s="44" t="s">
        <v>11</v>
      </c>
      <c r="D139" s="3" t="s">
        <v>53</v>
      </c>
      <c r="E139" s="53"/>
      <c r="F139" s="5"/>
      <c r="G139" s="3"/>
      <c r="H139" s="65"/>
      <c r="I139" s="99"/>
      <c r="J139" s="64"/>
    </row>
    <row r="140" spans="1:12" x14ac:dyDescent="0.25">
      <c r="A140" s="25"/>
      <c r="B140" s="30"/>
      <c r="C140" s="44" t="s">
        <v>13</v>
      </c>
      <c r="D140" s="3" t="s">
        <v>16</v>
      </c>
      <c r="E140" s="29"/>
      <c r="F140" s="5"/>
      <c r="G140" s="3"/>
      <c r="H140" s="65"/>
      <c r="I140" s="99"/>
      <c r="J140" s="64"/>
    </row>
    <row r="141" spans="1:12" x14ac:dyDescent="0.25">
      <c r="A141" s="25"/>
      <c r="B141" s="44"/>
      <c r="C141" s="200" t="s">
        <v>54</v>
      </c>
      <c r="D141" s="201"/>
      <c r="E141" s="29"/>
      <c r="F141" s="5"/>
      <c r="G141" s="3"/>
      <c r="H141" s="65"/>
      <c r="I141" s="99"/>
      <c r="J141" s="64"/>
    </row>
    <row r="142" spans="1:12" ht="75" x14ac:dyDescent="0.25">
      <c r="A142" s="25"/>
      <c r="B142" s="30" t="s">
        <v>13</v>
      </c>
      <c r="C142" s="192" t="s">
        <v>137</v>
      </c>
      <c r="D142" s="193"/>
      <c r="E142" s="29">
        <v>10</v>
      </c>
      <c r="F142" s="42" t="s">
        <v>279</v>
      </c>
      <c r="G142" s="35" t="str">
        <f>IF(F142&gt;50,"error01",IF(F142&gt;10,10,IF(F142&lt;10.001,F142*1,"Error")))</f>
        <v>error01</v>
      </c>
      <c r="H142" s="82"/>
      <c r="I142" s="101"/>
      <c r="J142" s="92" t="s">
        <v>351</v>
      </c>
    </row>
    <row r="143" spans="1:12" x14ac:dyDescent="0.25">
      <c r="A143" s="25"/>
      <c r="B143" s="44"/>
      <c r="C143" s="200" t="s">
        <v>138</v>
      </c>
      <c r="D143" s="201"/>
      <c r="E143" s="29"/>
      <c r="F143" s="5"/>
      <c r="G143" s="3"/>
      <c r="H143" s="65"/>
      <c r="I143" s="99"/>
      <c r="J143" s="64"/>
    </row>
    <row r="144" spans="1:12" x14ac:dyDescent="0.25">
      <c r="A144" s="37"/>
      <c r="B144" s="198" t="s">
        <v>139</v>
      </c>
      <c r="C144" s="198"/>
      <c r="D144" s="199"/>
      <c r="E144" s="38">
        <v>25</v>
      </c>
      <c r="F144" s="13"/>
      <c r="G144" s="38" t="e">
        <f>G142+G138</f>
        <v>#VALUE!</v>
      </c>
      <c r="H144" s="85"/>
      <c r="I144" s="100"/>
      <c r="J144" s="106"/>
    </row>
    <row r="145" spans="1:12" x14ac:dyDescent="0.25">
      <c r="A145" s="25" t="s">
        <v>140</v>
      </c>
      <c r="B145" s="189" t="s">
        <v>141</v>
      </c>
      <c r="C145" s="189"/>
      <c r="D145" s="190"/>
      <c r="E145" s="29"/>
      <c r="F145" s="5"/>
      <c r="G145" s="3"/>
      <c r="H145" s="65"/>
      <c r="I145" s="99"/>
      <c r="J145" s="133"/>
    </row>
    <row r="146" spans="1:12" ht="16.5" customHeight="1" x14ac:dyDescent="0.25">
      <c r="A146" s="25" t="s">
        <v>142</v>
      </c>
      <c r="B146" s="189" t="s">
        <v>143</v>
      </c>
      <c r="C146" s="189"/>
      <c r="D146" s="190"/>
      <c r="E146" s="29"/>
      <c r="F146" s="5"/>
      <c r="G146" s="3"/>
      <c r="H146" s="65"/>
      <c r="I146" s="99"/>
      <c r="J146" s="64"/>
    </row>
    <row r="147" spans="1:12" ht="30" customHeight="1" x14ac:dyDescent="0.25">
      <c r="A147" s="25"/>
      <c r="B147" s="30" t="s">
        <v>11</v>
      </c>
      <c r="C147" s="200" t="s">
        <v>144</v>
      </c>
      <c r="D147" s="201"/>
      <c r="E147" s="29">
        <v>20</v>
      </c>
      <c r="F147" s="34" t="s">
        <v>242</v>
      </c>
      <c r="G147" s="35" t="str">
        <f>IF(F147="a",20,IF(F147="b",0,"Error"))</f>
        <v>Error</v>
      </c>
      <c r="H147" s="82"/>
      <c r="I147" s="102" t="s">
        <v>337</v>
      </c>
      <c r="J147" s="92" t="s">
        <v>352</v>
      </c>
    </row>
    <row r="148" spans="1:12" ht="90" x14ac:dyDescent="0.25">
      <c r="A148" s="25"/>
      <c r="B148" s="30"/>
      <c r="C148" s="30" t="s">
        <v>11</v>
      </c>
      <c r="D148" s="3" t="s">
        <v>53</v>
      </c>
      <c r="E148" s="53"/>
      <c r="F148" s="5"/>
      <c r="G148" s="3"/>
      <c r="H148" s="65" t="s">
        <v>11</v>
      </c>
      <c r="I148" s="65" t="s">
        <v>158</v>
      </c>
      <c r="J148" s="64"/>
      <c r="L148" s="63">
        <v>20</v>
      </c>
    </row>
    <row r="149" spans="1:12" ht="60" x14ac:dyDescent="0.25">
      <c r="A149" s="25"/>
      <c r="B149" s="30"/>
      <c r="C149" s="30" t="s">
        <v>13</v>
      </c>
      <c r="D149" s="3" t="s">
        <v>16</v>
      </c>
      <c r="E149" s="29"/>
      <c r="F149" s="5"/>
      <c r="G149" s="3"/>
      <c r="H149" s="65" t="s">
        <v>13</v>
      </c>
      <c r="I149" s="65" t="s">
        <v>159</v>
      </c>
      <c r="J149" s="64"/>
      <c r="L149" s="63">
        <v>21</v>
      </c>
    </row>
    <row r="150" spans="1:12" x14ac:dyDescent="0.25">
      <c r="A150" s="25"/>
      <c r="B150" s="44"/>
      <c r="C150" s="200" t="s">
        <v>145</v>
      </c>
      <c r="D150" s="201"/>
      <c r="E150" s="29"/>
      <c r="F150" s="5"/>
      <c r="G150" s="3"/>
      <c r="H150" s="65"/>
      <c r="I150" s="99"/>
      <c r="J150" s="64"/>
    </row>
    <row r="151" spans="1:12" s="63" customFormat="1" ht="18" customHeight="1" x14ac:dyDescent="0.25">
      <c r="A151" s="25" t="s">
        <v>146</v>
      </c>
      <c r="B151" s="192" t="s">
        <v>147</v>
      </c>
      <c r="C151" s="192"/>
      <c r="D151" s="193"/>
      <c r="E151" s="29"/>
      <c r="F151" s="5"/>
      <c r="G151" s="32"/>
      <c r="H151" s="65"/>
      <c r="I151" s="234"/>
      <c r="J151" s="91" t="s">
        <v>351</v>
      </c>
    </row>
    <row r="152" spans="1:12" x14ac:dyDescent="0.25">
      <c r="A152" s="25"/>
      <c r="B152" s="30" t="s">
        <v>11</v>
      </c>
      <c r="C152" s="200" t="s">
        <v>148</v>
      </c>
      <c r="D152" s="201"/>
      <c r="E152" s="29">
        <v>20</v>
      </c>
      <c r="F152" s="34" t="s">
        <v>242</v>
      </c>
      <c r="G152" s="35" t="str">
        <f>IF(F152="a",20,IF(F152="b",0,"Error"))</f>
        <v>Error</v>
      </c>
      <c r="H152" s="82"/>
      <c r="I152" s="234"/>
      <c r="J152" s="64"/>
    </row>
    <row r="153" spans="1:12" x14ac:dyDescent="0.25">
      <c r="A153" s="25"/>
      <c r="B153" s="30"/>
      <c r="C153" s="30" t="s">
        <v>11</v>
      </c>
      <c r="D153" s="3" t="s">
        <v>149</v>
      </c>
      <c r="E153" s="53"/>
      <c r="F153" s="5"/>
      <c r="G153" s="3"/>
      <c r="H153" s="65"/>
      <c r="I153" s="234"/>
      <c r="J153" s="64"/>
    </row>
    <row r="154" spans="1:12" x14ac:dyDescent="0.25">
      <c r="A154" s="25"/>
      <c r="B154" s="30"/>
      <c r="C154" s="30" t="s">
        <v>13</v>
      </c>
      <c r="D154" s="3" t="s">
        <v>150</v>
      </c>
      <c r="E154" s="29"/>
      <c r="F154" s="5"/>
      <c r="G154" s="3"/>
      <c r="H154" s="65"/>
      <c r="I154" s="99"/>
      <c r="J154" s="64"/>
    </row>
    <row r="155" spans="1:12" x14ac:dyDescent="0.25">
      <c r="A155" s="25"/>
      <c r="B155" s="44"/>
      <c r="C155" s="200" t="s">
        <v>145</v>
      </c>
      <c r="D155" s="201"/>
      <c r="E155" s="29"/>
      <c r="F155" s="5"/>
      <c r="G155" s="3"/>
      <c r="H155" s="65"/>
      <c r="I155" s="99"/>
      <c r="J155" s="64"/>
    </row>
    <row r="156" spans="1:12" s="63" customFormat="1" ht="18" customHeight="1" x14ac:dyDescent="0.25">
      <c r="A156" s="25" t="s">
        <v>151</v>
      </c>
      <c r="B156" s="192" t="s">
        <v>152</v>
      </c>
      <c r="C156" s="192"/>
      <c r="D156" s="193"/>
      <c r="E156" s="29"/>
      <c r="F156" s="5"/>
      <c r="G156" s="32"/>
      <c r="H156" s="65"/>
      <c r="I156" s="99"/>
      <c r="J156" s="91" t="s">
        <v>347</v>
      </c>
    </row>
    <row r="157" spans="1:12" x14ac:dyDescent="0.25">
      <c r="A157" s="25"/>
      <c r="B157" s="30" t="s">
        <v>11</v>
      </c>
      <c r="C157" s="200" t="s">
        <v>153</v>
      </c>
      <c r="D157" s="201"/>
      <c r="E157" s="29">
        <v>20</v>
      </c>
      <c r="F157" s="34" t="s">
        <v>242</v>
      </c>
      <c r="G157" s="35" t="str">
        <f>IF(F157="a",20,IF(F157="b",0,"Error"))</f>
        <v>Error</v>
      </c>
      <c r="H157" s="82"/>
      <c r="I157" s="99"/>
      <c r="J157" s="64"/>
    </row>
    <row r="158" spans="1:12" x14ac:dyDescent="0.25">
      <c r="A158" s="25"/>
      <c r="B158" s="30"/>
      <c r="C158" s="30" t="s">
        <v>11</v>
      </c>
      <c r="D158" s="3" t="s">
        <v>149</v>
      </c>
      <c r="E158" s="53"/>
      <c r="F158" s="5"/>
      <c r="G158" s="3"/>
      <c r="H158" s="65"/>
      <c r="I158" s="99"/>
      <c r="J158" s="64"/>
    </row>
    <row r="159" spans="1:12" x14ac:dyDescent="0.25">
      <c r="A159" s="25"/>
      <c r="B159" s="30"/>
      <c r="C159" s="30" t="s">
        <v>13</v>
      </c>
      <c r="D159" s="3" t="s">
        <v>150</v>
      </c>
      <c r="E159" s="29"/>
      <c r="F159" s="5"/>
      <c r="G159" s="3"/>
      <c r="H159" s="65"/>
      <c r="I159" s="99"/>
      <c r="J159" s="64"/>
    </row>
    <row r="160" spans="1:12" x14ac:dyDescent="0.25">
      <c r="A160" s="25"/>
      <c r="B160" s="200" t="s">
        <v>154</v>
      </c>
      <c r="C160" s="200"/>
      <c r="D160" s="201"/>
      <c r="E160" s="29"/>
      <c r="F160" s="5"/>
      <c r="G160" s="3"/>
      <c r="H160" s="65"/>
      <c r="I160" s="99"/>
      <c r="J160" s="64"/>
    </row>
    <row r="161" spans="1:12" s="63" customFormat="1" ht="16.5" customHeight="1" x14ac:dyDescent="0.25">
      <c r="A161" s="25" t="s">
        <v>155</v>
      </c>
      <c r="B161" s="192" t="s">
        <v>156</v>
      </c>
      <c r="C161" s="192"/>
      <c r="D161" s="193"/>
      <c r="E161" s="29"/>
      <c r="F161" s="5"/>
      <c r="G161" s="32"/>
      <c r="H161" s="65"/>
      <c r="I161" s="99"/>
      <c r="J161" s="91" t="s">
        <v>347</v>
      </c>
    </row>
    <row r="162" spans="1:12" ht="75" x14ac:dyDescent="0.25">
      <c r="A162" s="25"/>
      <c r="B162" s="30" t="s">
        <v>11</v>
      </c>
      <c r="C162" s="192" t="s">
        <v>157</v>
      </c>
      <c r="D162" s="193"/>
      <c r="E162" s="29">
        <v>10</v>
      </c>
      <c r="F162" s="42" t="s">
        <v>280</v>
      </c>
      <c r="G162" s="35" t="str">
        <f>IF(F162&gt;100,"error01",IF(F162&gt;5,10,IF(F162&lt;6,F162*2,"Error")))</f>
        <v>error01</v>
      </c>
      <c r="H162" s="82"/>
      <c r="I162" s="99"/>
      <c r="J162" s="64"/>
    </row>
    <row r="163" spans="1:12" x14ac:dyDescent="0.25">
      <c r="A163" s="37"/>
      <c r="B163" s="198" t="s">
        <v>263</v>
      </c>
      <c r="C163" s="198"/>
      <c r="D163" s="199"/>
      <c r="E163" s="38">
        <v>70</v>
      </c>
      <c r="F163" s="13"/>
      <c r="G163" s="38" t="e">
        <f>G147+G152+G157+G162</f>
        <v>#VALUE!</v>
      </c>
      <c r="H163" s="85"/>
      <c r="I163" s="100"/>
      <c r="J163" s="106"/>
    </row>
    <row r="164" spans="1:12" x14ac:dyDescent="0.25">
      <c r="A164" s="25" t="s">
        <v>160</v>
      </c>
      <c r="B164" s="189" t="s">
        <v>161</v>
      </c>
      <c r="C164" s="189"/>
      <c r="D164" s="190"/>
      <c r="E164" s="29"/>
      <c r="F164" s="5"/>
      <c r="G164" s="3"/>
      <c r="H164" s="65"/>
      <c r="I164" s="99"/>
      <c r="J164" s="133"/>
    </row>
    <row r="165" spans="1:12" ht="30" x14ac:dyDescent="0.25">
      <c r="A165" s="25" t="s">
        <v>162</v>
      </c>
      <c r="B165" s="189" t="s">
        <v>163</v>
      </c>
      <c r="C165" s="189"/>
      <c r="D165" s="190"/>
      <c r="E165" s="29"/>
      <c r="F165" s="5"/>
      <c r="G165" s="3"/>
      <c r="H165" s="65"/>
      <c r="I165" s="99"/>
      <c r="J165" s="92" t="s">
        <v>347</v>
      </c>
    </row>
    <row r="166" spans="1:12" ht="75" x14ac:dyDescent="0.25">
      <c r="A166" s="25"/>
      <c r="B166" s="30" t="s">
        <v>11</v>
      </c>
      <c r="C166" s="192" t="s">
        <v>164</v>
      </c>
      <c r="D166" s="193"/>
      <c r="E166" s="53">
        <v>30</v>
      </c>
      <c r="F166" s="42" t="s">
        <v>281</v>
      </c>
      <c r="G166" s="35" t="str">
        <f>IF(F166&gt;10,"error01",IF(F166&gt;6,30,IF(F166&lt;6,F166*5,"Error")))</f>
        <v>error01</v>
      </c>
      <c r="H166" s="82"/>
      <c r="I166" s="99" t="s">
        <v>339</v>
      </c>
      <c r="J166" s="64"/>
      <c r="L166" s="63">
        <v>22</v>
      </c>
    </row>
    <row r="167" spans="1:12" x14ac:dyDescent="0.25">
      <c r="A167" s="25"/>
      <c r="B167" s="30"/>
      <c r="C167" s="30" t="s">
        <v>11</v>
      </c>
      <c r="D167" s="3" t="s">
        <v>165</v>
      </c>
      <c r="E167" s="29"/>
      <c r="F167" s="5"/>
      <c r="G167" s="3"/>
      <c r="H167" s="65"/>
      <c r="I167" s="99"/>
      <c r="J167" s="64"/>
    </row>
    <row r="168" spans="1:12" x14ac:dyDescent="0.25">
      <c r="A168" s="25"/>
      <c r="B168" s="30"/>
      <c r="C168" s="30" t="s">
        <v>13</v>
      </c>
      <c r="D168" s="3" t="s">
        <v>166</v>
      </c>
      <c r="E168" s="29"/>
      <c r="F168" s="5"/>
      <c r="G168" s="3"/>
      <c r="H168" s="65"/>
      <c r="I168" s="99"/>
      <c r="J168" s="64"/>
    </row>
    <row r="169" spans="1:12" x14ac:dyDescent="0.25">
      <c r="A169" s="25"/>
      <c r="B169" s="30"/>
      <c r="C169" s="30" t="s">
        <v>15</v>
      </c>
      <c r="D169" s="3" t="s">
        <v>167</v>
      </c>
      <c r="E169" s="29"/>
      <c r="F169" s="5"/>
      <c r="G169" s="3"/>
      <c r="H169" s="65"/>
      <c r="I169" s="99"/>
      <c r="J169" s="64"/>
    </row>
    <row r="170" spans="1:12" x14ac:dyDescent="0.25">
      <c r="A170" s="25"/>
      <c r="B170" s="30"/>
      <c r="C170" s="30" t="s">
        <v>26</v>
      </c>
      <c r="D170" s="3" t="s">
        <v>168</v>
      </c>
      <c r="E170" s="29"/>
      <c r="F170" s="5"/>
      <c r="G170" s="3"/>
      <c r="H170" s="65"/>
      <c r="I170" s="99"/>
      <c r="J170" s="64"/>
    </row>
    <row r="171" spans="1:12" x14ac:dyDescent="0.25">
      <c r="A171" s="25"/>
      <c r="B171" s="30"/>
      <c r="C171" s="30" t="s">
        <v>28</v>
      </c>
      <c r="D171" s="3" t="s">
        <v>169</v>
      </c>
      <c r="E171" s="29"/>
      <c r="F171" s="5"/>
      <c r="G171" s="3"/>
      <c r="H171" s="65"/>
      <c r="I171" s="99"/>
      <c r="J171" s="64"/>
    </row>
    <row r="172" spans="1:12" x14ac:dyDescent="0.25">
      <c r="A172" s="25"/>
      <c r="B172" s="30"/>
      <c r="C172" s="30" t="s">
        <v>30</v>
      </c>
      <c r="D172" s="3" t="s">
        <v>170</v>
      </c>
      <c r="E172" s="29"/>
      <c r="F172" s="5"/>
      <c r="G172" s="3"/>
      <c r="H172" s="65"/>
      <c r="I172" s="99"/>
      <c r="J172" s="64"/>
    </row>
    <row r="173" spans="1:12" x14ac:dyDescent="0.25">
      <c r="A173" s="25"/>
      <c r="B173" s="30"/>
      <c r="C173" s="200" t="s">
        <v>171</v>
      </c>
      <c r="D173" s="201"/>
      <c r="E173" s="29"/>
      <c r="F173" s="5"/>
      <c r="G173" s="3"/>
      <c r="H173" s="65"/>
      <c r="I173" s="99"/>
      <c r="J173" s="64"/>
    </row>
    <row r="174" spans="1:12" x14ac:dyDescent="0.25">
      <c r="A174" s="37"/>
      <c r="B174" s="198" t="s">
        <v>264</v>
      </c>
      <c r="C174" s="198"/>
      <c r="D174" s="199"/>
      <c r="E174" s="38">
        <v>30</v>
      </c>
      <c r="F174" s="11"/>
      <c r="G174" s="38" t="str">
        <f>G166</f>
        <v>error01</v>
      </c>
      <c r="H174" s="85"/>
      <c r="I174" s="100"/>
      <c r="J174" s="106"/>
    </row>
    <row r="175" spans="1:12" x14ac:dyDescent="0.25">
      <c r="A175" s="25" t="s">
        <v>172</v>
      </c>
      <c r="B175" s="189" t="s">
        <v>173</v>
      </c>
      <c r="C175" s="189"/>
      <c r="D175" s="190"/>
      <c r="E175" s="29"/>
      <c r="F175" s="5"/>
      <c r="G175" s="3"/>
      <c r="H175" s="65"/>
      <c r="I175" s="99"/>
      <c r="J175" s="133"/>
    </row>
    <row r="176" spans="1:12" ht="17.25" customHeight="1" x14ac:dyDescent="0.25">
      <c r="A176" s="25" t="s">
        <v>174</v>
      </c>
      <c r="B176" s="211" t="s">
        <v>175</v>
      </c>
      <c r="C176" s="189"/>
      <c r="D176" s="190"/>
      <c r="E176" s="29"/>
      <c r="F176" s="5"/>
      <c r="G176" s="3"/>
      <c r="H176" s="65"/>
      <c r="I176" s="99"/>
      <c r="J176" s="91" t="s">
        <v>347</v>
      </c>
    </row>
    <row r="177" spans="1:12" ht="30" customHeight="1" x14ac:dyDescent="0.25">
      <c r="A177" s="25"/>
      <c r="B177" s="30" t="s">
        <v>7</v>
      </c>
      <c r="C177" s="200" t="s">
        <v>176</v>
      </c>
      <c r="D177" s="201"/>
      <c r="E177" s="29">
        <v>20</v>
      </c>
      <c r="F177" s="34" t="s">
        <v>241</v>
      </c>
      <c r="G177" s="35" t="str">
        <f>IF(F177="a",20,IF(F177="b",10,IF(F177="c",0,"Error")))</f>
        <v>Error</v>
      </c>
      <c r="H177" s="82"/>
      <c r="I177" s="197" t="s">
        <v>340</v>
      </c>
      <c r="J177" s="64"/>
      <c r="L177" s="63">
        <v>23</v>
      </c>
    </row>
    <row r="178" spans="1:12" x14ac:dyDescent="0.25">
      <c r="A178" s="25"/>
      <c r="B178" s="30"/>
      <c r="C178" s="44" t="s">
        <v>11</v>
      </c>
      <c r="D178" s="3" t="s">
        <v>177</v>
      </c>
      <c r="E178" s="53"/>
      <c r="F178" s="5"/>
      <c r="G178" s="3"/>
      <c r="H178" s="65"/>
      <c r="I178" s="197"/>
      <c r="J178" s="64"/>
    </row>
    <row r="179" spans="1:12" x14ac:dyDescent="0.25">
      <c r="A179" s="25"/>
      <c r="B179" s="30"/>
      <c r="C179" s="44" t="s">
        <v>13</v>
      </c>
      <c r="D179" s="3" t="s">
        <v>178</v>
      </c>
      <c r="E179" s="29"/>
      <c r="F179" s="5"/>
      <c r="G179" s="3"/>
      <c r="H179" s="65"/>
      <c r="I179" s="197"/>
      <c r="J179" s="64"/>
    </row>
    <row r="180" spans="1:12" x14ac:dyDescent="0.25">
      <c r="A180" s="25"/>
      <c r="B180" s="30"/>
      <c r="C180" s="44" t="s">
        <v>15</v>
      </c>
      <c r="D180" s="3" t="s">
        <v>16</v>
      </c>
      <c r="E180" s="29"/>
      <c r="F180" s="5"/>
      <c r="G180" s="3"/>
      <c r="H180" s="65"/>
      <c r="I180" s="197"/>
      <c r="J180" s="64"/>
    </row>
    <row r="181" spans="1:12" x14ac:dyDescent="0.25">
      <c r="A181" s="25"/>
      <c r="B181" s="30"/>
      <c r="C181" s="200" t="s">
        <v>179</v>
      </c>
      <c r="D181" s="201"/>
      <c r="E181" s="29"/>
      <c r="F181" s="5"/>
      <c r="G181" s="3"/>
      <c r="H181" s="65"/>
      <c r="I181" s="197"/>
      <c r="J181" s="64"/>
    </row>
    <row r="182" spans="1:12" x14ac:dyDescent="0.25">
      <c r="A182" s="25"/>
      <c r="B182" s="30" t="s">
        <v>18</v>
      </c>
      <c r="C182" s="200" t="s">
        <v>180</v>
      </c>
      <c r="D182" s="201"/>
      <c r="E182" s="29">
        <v>25</v>
      </c>
      <c r="F182" s="5"/>
      <c r="G182" s="35" t="e">
        <f>IF((G184+G185)&gt;25,25,IF((G184+G185)&lt;25.1, (G185+G184),"Error"))</f>
        <v>#VALUE!</v>
      </c>
      <c r="H182" s="82"/>
      <c r="I182" s="99"/>
      <c r="J182" s="91" t="s">
        <v>351</v>
      </c>
    </row>
    <row r="183" spans="1:12" x14ac:dyDescent="0.25">
      <c r="A183" s="25"/>
      <c r="B183" s="30"/>
      <c r="C183" s="44" t="s">
        <v>7</v>
      </c>
      <c r="D183" s="3" t="s">
        <v>181</v>
      </c>
      <c r="E183" s="29"/>
      <c r="F183" s="5"/>
      <c r="G183" s="3"/>
      <c r="H183" s="65"/>
      <c r="I183" s="99"/>
      <c r="J183" s="95"/>
    </row>
    <row r="184" spans="1:12" ht="90" x14ac:dyDescent="0.25">
      <c r="A184" s="25"/>
      <c r="B184" s="30"/>
      <c r="C184" s="30"/>
      <c r="D184" s="3" t="s">
        <v>182</v>
      </c>
      <c r="E184" s="54"/>
      <c r="F184" s="42" t="s">
        <v>282</v>
      </c>
      <c r="G184" s="35" t="str">
        <f>IF(F184&gt;100,"error01",IF(F184&gt;8,25,IF(F184&lt;9,F184*3,"Error")))</f>
        <v>error01</v>
      </c>
      <c r="H184" s="82"/>
      <c r="I184" s="99" t="s">
        <v>341</v>
      </c>
      <c r="J184" s="64"/>
      <c r="L184" s="63">
        <v>24</v>
      </c>
    </row>
    <row r="185" spans="1:12" ht="105" x14ac:dyDescent="0.25">
      <c r="A185" s="25"/>
      <c r="B185" s="30"/>
      <c r="C185" s="30"/>
      <c r="D185" s="3" t="s">
        <v>252</v>
      </c>
      <c r="E185" s="26"/>
      <c r="F185" s="42" t="s">
        <v>283</v>
      </c>
      <c r="G185" s="35" t="str">
        <f>IF(F185&gt;100,"error01",IF(F185&gt;25,25,IF(F185&lt;26,F185*1,"Error")))</f>
        <v>error01</v>
      </c>
      <c r="H185" s="82"/>
      <c r="I185" s="99"/>
      <c r="J185" s="64"/>
    </row>
    <row r="186" spans="1:12" x14ac:dyDescent="0.25">
      <c r="A186" s="25"/>
      <c r="B186" s="30"/>
      <c r="C186" s="30"/>
      <c r="D186" s="3" t="s">
        <v>183</v>
      </c>
      <c r="E186" s="29"/>
      <c r="F186" s="9"/>
      <c r="G186" s="3"/>
      <c r="H186" s="65"/>
      <c r="I186" s="99"/>
      <c r="J186" s="64"/>
    </row>
    <row r="187" spans="1:12" ht="90" x14ac:dyDescent="0.25">
      <c r="A187" s="25"/>
      <c r="B187" s="30"/>
      <c r="C187" s="30" t="s">
        <v>18</v>
      </c>
      <c r="D187" s="3" t="s">
        <v>184</v>
      </c>
      <c r="E187" s="29">
        <v>15</v>
      </c>
      <c r="F187" s="42" t="s">
        <v>284</v>
      </c>
      <c r="G187" s="35" t="str">
        <f>IF(F187&gt;100,"error01",IF(F187&gt;5,15,IF(F187&lt;6,F187*3,"Error")))</f>
        <v>error01</v>
      </c>
      <c r="H187" s="82"/>
      <c r="I187" s="90"/>
      <c r="J187" s="134" t="s">
        <v>370</v>
      </c>
    </row>
    <row r="188" spans="1:12" x14ac:dyDescent="0.25">
      <c r="A188" s="25"/>
      <c r="B188" s="30"/>
      <c r="C188" s="44"/>
      <c r="D188" s="3" t="s">
        <v>185</v>
      </c>
      <c r="E188" s="29"/>
      <c r="F188" s="9"/>
      <c r="G188" s="3"/>
      <c r="H188" s="65"/>
      <c r="I188" s="99"/>
      <c r="J188" s="96"/>
    </row>
    <row r="189" spans="1:12" x14ac:dyDescent="0.25">
      <c r="A189" s="37"/>
      <c r="B189" s="198" t="s">
        <v>317</v>
      </c>
      <c r="C189" s="198"/>
      <c r="D189" s="199"/>
      <c r="E189" s="39">
        <v>60</v>
      </c>
      <c r="F189" s="12"/>
      <c r="G189" s="39" t="e">
        <f>G177+G182+G187</f>
        <v>#VALUE!</v>
      </c>
      <c r="H189" s="83"/>
      <c r="I189" s="100"/>
      <c r="J189" s="137"/>
    </row>
    <row r="190" spans="1:12" x14ac:dyDescent="0.25">
      <c r="A190" s="25" t="s">
        <v>186</v>
      </c>
      <c r="B190" s="189" t="s">
        <v>187</v>
      </c>
      <c r="C190" s="189"/>
      <c r="D190" s="190"/>
      <c r="E190" s="29"/>
      <c r="F190" s="9"/>
      <c r="G190" s="3"/>
      <c r="H190" s="65"/>
      <c r="I190" s="99"/>
      <c r="J190" s="64"/>
    </row>
    <row r="191" spans="1:12" ht="17.25" customHeight="1" x14ac:dyDescent="0.25">
      <c r="A191" s="25" t="s">
        <v>188</v>
      </c>
      <c r="B191" s="189" t="s">
        <v>189</v>
      </c>
      <c r="C191" s="189"/>
      <c r="D191" s="190"/>
      <c r="E191" s="29"/>
      <c r="F191" s="9"/>
      <c r="G191" s="3"/>
      <c r="H191" s="65"/>
      <c r="I191" s="99"/>
      <c r="J191" s="91" t="s">
        <v>347</v>
      </c>
    </row>
    <row r="192" spans="1:12" x14ac:dyDescent="0.25">
      <c r="A192" s="25"/>
      <c r="B192" s="30" t="s">
        <v>11</v>
      </c>
      <c r="C192" s="200" t="s">
        <v>190</v>
      </c>
      <c r="D192" s="201"/>
      <c r="E192" s="26">
        <v>30</v>
      </c>
      <c r="F192" s="34" t="s">
        <v>241</v>
      </c>
      <c r="G192" s="35" t="str">
        <f>IF(F192="a",30,IF(F192="b",15,IF(F192="c",0,"Error")))</f>
        <v>Error</v>
      </c>
      <c r="H192" s="82"/>
      <c r="I192" s="197" t="s">
        <v>307</v>
      </c>
      <c r="J192" s="64"/>
      <c r="L192" s="63">
        <v>25</v>
      </c>
    </row>
    <row r="193" spans="1:12" x14ac:dyDescent="0.25">
      <c r="A193" s="25"/>
      <c r="B193" s="30"/>
      <c r="C193" s="30" t="s">
        <v>11</v>
      </c>
      <c r="D193" s="3" t="s">
        <v>191</v>
      </c>
      <c r="E193" s="55"/>
      <c r="F193" s="4"/>
      <c r="G193" s="27"/>
      <c r="H193" s="66"/>
      <c r="I193" s="197"/>
      <c r="J193" s="64"/>
    </row>
    <row r="194" spans="1:12" x14ac:dyDescent="0.25">
      <c r="A194" s="25"/>
      <c r="B194" s="30"/>
      <c r="C194" s="30" t="s">
        <v>13</v>
      </c>
      <c r="D194" s="3" t="s">
        <v>192</v>
      </c>
      <c r="E194" s="26"/>
      <c r="F194" s="4"/>
      <c r="G194" s="27"/>
      <c r="H194" s="66"/>
      <c r="I194" s="197"/>
      <c r="J194" s="64"/>
    </row>
    <row r="195" spans="1:12" x14ac:dyDescent="0.25">
      <c r="A195" s="25"/>
      <c r="B195" s="30"/>
      <c r="C195" s="30" t="s">
        <v>15</v>
      </c>
      <c r="D195" s="3" t="s">
        <v>107</v>
      </c>
      <c r="E195" s="26"/>
      <c r="F195" s="4"/>
      <c r="G195" s="27"/>
      <c r="H195" s="66"/>
      <c r="I195" s="197"/>
      <c r="J195" s="64"/>
    </row>
    <row r="196" spans="1:12" x14ac:dyDescent="0.25">
      <c r="A196" s="25"/>
      <c r="B196" s="30"/>
      <c r="C196" s="200" t="s">
        <v>17</v>
      </c>
      <c r="D196" s="201"/>
      <c r="E196" s="26"/>
      <c r="F196" s="4"/>
      <c r="G196" s="27"/>
      <c r="H196" s="66"/>
      <c r="I196" s="197"/>
      <c r="J196" s="64"/>
    </row>
    <row r="197" spans="1:12" x14ac:dyDescent="0.25">
      <c r="A197" s="37"/>
      <c r="B197" s="212" t="s">
        <v>265</v>
      </c>
      <c r="C197" s="212"/>
      <c r="D197" s="213"/>
      <c r="E197" s="38">
        <v>30</v>
      </c>
      <c r="F197" s="13"/>
      <c r="G197" s="38" t="str">
        <f>G192</f>
        <v>Error</v>
      </c>
      <c r="H197" s="85"/>
      <c r="I197" s="100"/>
      <c r="J197" s="106"/>
    </row>
    <row r="198" spans="1:12" ht="18.75" x14ac:dyDescent="0.25">
      <c r="A198" s="56"/>
      <c r="B198" s="229" t="s">
        <v>322</v>
      </c>
      <c r="C198" s="229"/>
      <c r="D198" s="230"/>
      <c r="E198" s="76">
        <v>700</v>
      </c>
      <c r="F198" s="75"/>
      <c r="G198" s="76" t="e">
        <f>G17+G61+G73+G91+G104+G114+G123+G135+G144+G163+G174+G189+G197</f>
        <v>#VALUE!</v>
      </c>
      <c r="H198" s="86"/>
      <c r="I198" s="103"/>
      <c r="J198" s="171"/>
    </row>
    <row r="199" spans="1:12" ht="18.75" x14ac:dyDescent="0.25">
      <c r="A199" s="70"/>
      <c r="B199" s="71"/>
      <c r="C199" s="71"/>
      <c r="D199" s="72"/>
      <c r="E199" s="73"/>
      <c r="F199" s="74"/>
      <c r="G199" s="73"/>
      <c r="H199" s="87"/>
      <c r="I199" s="104"/>
      <c r="J199" s="108"/>
    </row>
    <row r="200" spans="1:12" ht="18.75" x14ac:dyDescent="0.25">
      <c r="A200" s="57" t="s">
        <v>193</v>
      </c>
      <c r="B200" s="187" t="s">
        <v>194</v>
      </c>
      <c r="C200" s="187"/>
      <c r="D200" s="188"/>
      <c r="E200" s="58"/>
      <c r="F200" s="10"/>
      <c r="G200" s="59"/>
      <c r="H200" s="88"/>
      <c r="I200" s="105"/>
      <c r="J200" s="109"/>
    </row>
    <row r="201" spans="1:12" x14ac:dyDescent="0.25">
      <c r="A201" s="25"/>
      <c r="B201" s="48" t="s">
        <v>7</v>
      </c>
      <c r="C201" s="200" t="s">
        <v>195</v>
      </c>
      <c r="D201" s="201"/>
      <c r="E201" s="29"/>
      <c r="F201" s="9"/>
      <c r="G201" s="3"/>
      <c r="H201" s="65"/>
      <c r="I201" s="99"/>
      <c r="J201" s="64"/>
    </row>
    <row r="202" spans="1:12" s="63" customFormat="1" ht="92.25" customHeight="1" x14ac:dyDescent="0.25">
      <c r="A202" s="25"/>
      <c r="B202" s="30"/>
      <c r="C202" s="192" t="s">
        <v>196</v>
      </c>
      <c r="D202" s="193"/>
      <c r="E202" s="26">
        <v>20</v>
      </c>
      <c r="F202" s="42" t="s">
        <v>285</v>
      </c>
      <c r="G202" s="62" t="str">
        <f>IF(F202&gt;20,"error01",IF(F202&gt;4,20,IF(F202&lt;5,F202*5,"Error")))</f>
        <v>error01</v>
      </c>
      <c r="H202" s="82"/>
      <c r="I202" s="99" t="s">
        <v>308</v>
      </c>
      <c r="J202" s="64" t="s">
        <v>368</v>
      </c>
      <c r="L202" s="63">
        <v>26</v>
      </c>
    </row>
    <row r="203" spans="1:12" x14ac:dyDescent="0.25">
      <c r="A203" s="37"/>
      <c r="B203" s="198" t="s">
        <v>197</v>
      </c>
      <c r="C203" s="198"/>
      <c r="D203" s="199"/>
      <c r="E203" s="38">
        <v>20</v>
      </c>
      <c r="F203" s="13"/>
      <c r="G203" s="38" t="str">
        <f>G202</f>
        <v>error01</v>
      </c>
      <c r="H203" s="85"/>
      <c r="I203" s="100"/>
      <c r="J203" s="106"/>
    </row>
    <row r="204" spans="1:12" ht="31.5" customHeight="1" x14ac:dyDescent="0.25">
      <c r="A204" s="25">
        <v>2.1</v>
      </c>
      <c r="B204" s="48"/>
      <c r="C204" s="200" t="s">
        <v>198</v>
      </c>
      <c r="D204" s="201"/>
      <c r="E204" s="29"/>
      <c r="F204" s="5"/>
      <c r="G204" s="3"/>
      <c r="H204" s="65"/>
      <c r="I204" s="221" t="s">
        <v>342</v>
      </c>
      <c r="J204" s="94" t="s">
        <v>347</v>
      </c>
      <c r="L204" s="63">
        <v>27</v>
      </c>
    </row>
    <row r="205" spans="1:12" x14ac:dyDescent="0.25">
      <c r="A205" s="25"/>
      <c r="B205" s="48"/>
      <c r="C205" s="200" t="s">
        <v>199</v>
      </c>
      <c r="D205" s="201"/>
      <c r="E205" s="29"/>
      <c r="F205" s="5"/>
      <c r="G205" s="3"/>
      <c r="H205" s="65"/>
      <c r="I205" s="197"/>
      <c r="J205" s="95"/>
    </row>
    <row r="206" spans="1:12" ht="30" x14ac:dyDescent="0.25">
      <c r="A206" s="25"/>
      <c r="B206" s="30"/>
      <c r="C206" s="30"/>
      <c r="D206" s="3" t="s">
        <v>200</v>
      </c>
      <c r="E206" s="29">
        <v>20</v>
      </c>
      <c r="F206" s="34" t="s">
        <v>242</v>
      </c>
      <c r="G206" s="35" t="str">
        <f>IF(F206="a",20,IF(F206="b",0,"Error"))</f>
        <v>Error</v>
      </c>
      <c r="H206" s="82"/>
      <c r="I206" s="197"/>
      <c r="J206" s="95"/>
    </row>
    <row r="207" spans="1:12" x14ac:dyDescent="0.25">
      <c r="A207" s="25"/>
      <c r="B207" s="30"/>
      <c r="C207" s="30"/>
      <c r="D207" s="3" t="s">
        <v>253</v>
      </c>
      <c r="E207" s="29"/>
      <c r="F207" s="5"/>
      <c r="G207" s="3"/>
      <c r="H207" s="65"/>
      <c r="I207" s="99"/>
      <c r="J207" s="64"/>
    </row>
    <row r="208" spans="1:12" ht="93" customHeight="1" x14ac:dyDescent="0.25">
      <c r="A208" s="25" t="s">
        <v>40</v>
      </c>
      <c r="B208" s="192" t="s">
        <v>201</v>
      </c>
      <c r="C208" s="192"/>
      <c r="D208" s="193"/>
      <c r="E208" s="29">
        <v>15</v>
      </c>
      <c r="F208" s="34" t="s">
        <v>240</v>
      </c>
      <c r="G208" s="35" t="str">
        <f>IF(F208="a",15,IF(F208="b",10,IF(F208="c",5,IF(F208="d",0,"Error"))))</f>
        <v>Error</v>
      </c>
      <c r="H208" s="82"/>
      <c r="I208" s="197" t="s">
        <v>343</v>
      </c>
      <c r="J208" s="92" t="s">
        <v>353</v>
      </c>
      <c r="L208" s="63">
        <v>28</v>
      </c>
    </row>
    <row r="209" spans="1:12" ht="93.75" customHeight="1" x14ac:dyDescent="0.25">
      <c r="A209" s="25" t="s">
        <v>44</v>
      </c>
      <c r="B209" s="192" t="s">
        <v>202</v>
      </c>
      <c r="C209" s="192"/>
      <c r="D209" s="193"/>
      <c r="E209" s="29">
        <v>15</v>
      </c>
      <c r="F209" s="34" t="s">
        <v>240</v>
      </c>
      <c r="G209" s="35" t="str">
        <f t="shared" ref="G209" si="0">IF(F209="a",15,IF(F209="b",10,IF(F209="c",5,IF(F209="d",0,"Error"))))</f>
        <v>Error</v>
      </c>
      <c r="H209" s="82"/>
      <c r="I209" s="197"/>
      <c r="J209" s="92" t="s">
        <v>354</v>
      </c>
    </row>
    <row r="210" spans="1:12" ht="60" x14ac:dyDescent="0.25">
      <c r="A210" s="25"/>
      <c r="B210" s="30"/>
      <c r="C210" s="30" t="s">
        <v>100</v>
      </c>
      <c r="D210" s="32" t="s">
        <v>318</v>
      </c>
      <c r="E210" s="29">
        <v>10</v>
      </c>
      <c r="F210" s="42" t="s">
        <v>319</v>
      </c>
      <c r="G210" s="35" t="str">
        <f>IF(F210&gt;10,"error01",IF(F210&gt;3.33334,10,IF(F210&lt;3.33331,F210*3,"Error")))</f>
        <v>error01</v>
      </c>
      <c r="H210" s="82"/>
      <c r="I210" s="99"/>
      <c r="J210" s="140" t="s">
        <v>355</v>
      </c>
    </row>
    <row r="211" spans="1:12" x14ac:dyDescent="0.25">
      <c r="A211" s="25"/>
      <c r="B211" s="30"/>
      <c r="C211" s="30"/>
      <c r="D211" s="3" t="s">
        <v>203</v>
      </c>
      <c r="E211" s="29"/>
      <c r="F211" s="9"/>
      <c r="G211" s="3"/>
      <c r="H211" s="65"/>
      <c r="I211" s="99"/>
      <c r="J211" s="64"/>
    </row>
    <row r="212" spans="1:12" x14ac:dyDescent="0.25">
      <c r="A212" s="37"/>
      <c r="B212" s="198" t="s">
        <v>204</v>
      </c>
      <c r="C212" s="198"/>
      <c r="D212" s="199"/>
      <c r="E212" s="38">
        <v>60</v>
      </c>
      <c r="F212" s="14"/>
      <c r="G212" s="38" t="e">
        <f>G206+G208+G209+G210</f>
        <v>#VALUE!</v>
      </c>
      <c r="H212" s="85"/>
      <c r="I212" s="100"/>
      <c r="J212" s="106"/>
    </row>
    <row r="213" spans="1:12" x14ac:dyDescent="0.25">
      <c r="A213" s="25" t="s">
        <v>51</v>
      </c>
      <c r="B213" s="189" t="s">
        <v>205</v>
      </c>
      <c r="C213" s="189"/>
      <c r="D213" s="190"/>
      <c r="E213" s="29"/>
      <c r="F213" s="9"/>
      <c r="G213" s="3"/>
      <c r="H213" s="65"/>
      <c r="I213" s="99"/>
      <c r="J213" s="133"/>
    </row>
    <row r="214" spans="1:12" ht="54" customHeight="1" x14ac:dyDescent="0.25">
      <c r="A214" s="25"/>
      <c r="B214" s="30" t="s">
        <v>7</v>
      </c>
      <c r="C214" s="200" t="s">
        <v>206</v>
      </c>
      <c r="D214" s="201"/>
      <c r="E214" s="26"/>
      <c r="F214" s="4"/>
      <c r="G214" s="27"/>
      <c r="H214" s="66"/>
      <c r="I214" s="197" t="s">
        <v>344</v>
      </c>
      <c r="J214" s="107" t="s">
        <v>375</v>
      </c>
      <c r="L214" s="63">
        <v>29</v>
      </c>
    </row>
    <row r="215" spans="1:12" x14ac:dyDescent="0.25">
      <c r="A215" s="25"/>
      <c r="B215" s="30"/>
      <c r="C215" s="30" t="s">
        <v>11</v>
      </c>
      <c r="D215" s="3" t="s">
        <v>207</v>
      </c>
      <c r="E215" s="184">
        <v>10</v>
      </c>
      <c r="F215" s="34" t="s">
        <v>240</v>
      </c>
      <c r="G215" s="35" t="str">
        <f>IF(F215="a",10,IF(F215="b",5,IF(F215="c",2,IF(F215="d",0,"Error"))))</f>
        <v>Error</v>
      </c>
      <c r="H215" s="82"/>
      <c r="I215" s="197"/>
      <c r="J215" s="64"/>
    </row>
    <row r="216" spans="1:12" x14ac:dyDescent="0.25">
      <c r="A216" s="25"/>
      <c r="B216" s="30"/>
      <c r="C216" s="30" t="s">
        <v>13</v>
      </c>
      <c r="D216" s="3" t="s">
        <v>208</v>
      </c>
      <c r="E216" s="184"/>
      <c r="F216" s="4"/>
      <c r="G216" s="27"/>
      <c r="H216" s="66"/>
      <c r="I216" s="197"/>
      <c r="J216" s="64"/>
    </row>
    <row r="217" spans="1:12" x14ac:dyDescent="0.25">
      <c r="A217" s="25"/>
      <c r="B217" s="30"/>
      <c r="C217" s="30" t="s">
        <v>15</v>
      </c>
      <c r="D217" s="3" t="s">
        <v>209</v>
      </c>
      <c r="E217" s="184"/>
      <c r="F217" s="4"/>
      <c r="G217" s="27"/>
      <c r="H217" s="66"/>
      <c r="I217" s="197"/>
      <c r="J217" s="64"/>
    </row>
    <row r="218" spans="1:12" x14ac:dyDescent="0.25">
      <c r="A218" s="25"/>
      <c r="B218" s="30"/>
      <c r="C218" s="30" t="s">
        <v>26</v>
      </c>
      <c r="D218" s="3" t="s">
        <v>16</v>
      </c>
      <c r="E218" s="184"/>
      <c r="F218" s="4"/>
      <c r="G218" s="27"/>
      <c r="H218" s="66"/>
      <c r="I218" s="197"/>
      <c r="J218" s="64"/>
    </row>
    <row r="219" spans="1:12" ht="25.5" customHeight="1" x14ac:dyDescent="0.25">
      <c r="A219" s="25"/>
      <c r="B219" s="30"/>
      <c r="C219" s="192" t="s">
        <v>210</v>
      </c>
      <c r="D219" s="193"/>
      <c r="E219" s="26"/>
      <c r="F219" s="4"/>
      <c r="G219" s="27"/>
      <c r="H219" s="66"/>
      <c r="I219" s="197"/>
      <c r="J219" s="64"/>
    </row>
    <row r="220" spans="1:12" ht="60" customHeight="1" x14ac:dyDescent="0.25">
      <c r="A220" s="25"/>
      <c r="B220" s="65" t="s">
        <v>18</v>
      </c>
      <c r="C220" s="192" t="s">
        <v>211</v>
      </c>
      <c r="D220" s="193"/>
      <c r="E220" s="29">
        <v>10</v>
      </c>
      <c r="F220" s="42" t="s">
        <v>286</v>
      </c>
      <c r="G220" s="35" t="str">
        <f>IF(F220&gt;20,"error01",IF(F220&gt;5,10,IF(F220&lt;5.001,F220*2,"Error")))</f>
        <v>error01</v>
      </c>
      <c r="H220" s="82"/>
      <c r="I220" s="197" t="s">
        <v>345</v>
      </c>
      <c r="J220" s="64" t="s">
        <v>393</v>
      </c>
      <c r="L220" s="63">
        <v>30</v>
      </c>
    </row>
    <row r="221" spans="1:12" x14ac:dyDescent="0.25">
      <c r="A221" s="25"/>
      <c r="B221" s="65"/>
      <c r="C221" s="192" t="s">
        <v>212</v>
      </c>
      <c r="D221" s="193"/>
      <c r="E221" s="29"/>
      <c r="F221" s="9"/>
      <c r="G221" s="3"/>
      <c r="H221" s="65"/>
      <c r="I221" s="197"/>
      <c r="J221" s="64"/>
    </row>
    <row r="222" spans="1:12" ht="60" x14ac:dyDescent="0.25">
      <c r="A222" s="25"/>
      <c r="B222" s="65" t="s">
        <v>51</v>
      </c>
      <c r="C222" s="192" t="s">
        <v>213</v>
      </c>
      <c r="D222" s="193"/>
      <c r="E222" s="29">
        <v>10</v>
      </c>
      <c r="F222" s="42" t="s">
        <v>287</v>
      </c>
      <c r="G222" s="35" t="str">
        <f>IF(F222&gt;20,"error01",IF(F222&gt;10,10,IF(F222&lt;10.001,F222*1,"Error")))</f>
        <v>error01</v>
      </c>
      <c r="H222" s="82"/>
      <c r="I222" s="197"/>
      <c r="J222" s="140" t="s">
        <v>394</v>
      </c>
    </row>
    <row r="223" spans="1:12" x14ac:dyDescent="0.25">
      <c r="A223" s="25"/>
      <c r="B223" s="65"/>
      <c r="C223" s="192" t="s">
        <v>214</v>
      </c>
      <c r="D223" s="193"/>
      <c r="E223" s="29"/>
      <c r="F223" s="9"/>
      <c r="G223" s="3"/>
      <c r="H223" s="65"/>
      <c r="I223" s="99"/>
      <c r="J223" s="64"/>
    </row>
    <row r="224" spans="1:12" ht="75" x14ac:dyDescent="0.25">
      <c r="A224" s="25"/>
      <c r="B224" s="65" t="s">
        <v>74</v>
      </c>
      <c r="C224" s="192" t="s">
        <v>215</v>
      </c>
      <c r="D224" s="193"/>
      <c r="E224" s="29">
        <v>10</v>
      </c>
      <c r="F224" s="42" t="s">
        <v>288</v>
      </c>
      <c r="G224" s="35" t="str">
        <f>IF(F224&gt;20,"error01",IF(F224&gt;10,10,IF(F224&lt;10.001,F224*1,"Error")))</f>
        <v>error01</v>
      </c>
      <c r="H224" s="82"/>
      <c r="I224" s="99"/>
      <c r="J224" s="64" t="s">
        <v>392</v>
      </c>
    </row>
    <row r="225" spans="1:12" x14ac:dyDescent="0.25">
      <c r="A225" s="25"/>
      <c r="B225" s="65"/>
      <c r="C225" s="192" t="s">
        <v>214</v>
      </c>
      <c r="D225" s="193"/>
      <c r="E225" s="29"/>
      <c r="F225" s="9"/>
      <c r="G225" s="3"/>
      <c r="H225" s="65"/>
      <c r="I225" s="99"/>
      <c r="J225" s="64"/>
    </row>
    <row r="226" spans="1:12" ht="75" x14ac:dyDescent="0.25">
      <c r="A226" s="25"/>
      <c r="B226" s="65" t="s">
        <v>87</v>
      </c>
      <c r="C226" s="192" t="s">
        <v>216</v>
      </c>
      <c r="D226" s="193"/>
      <c r="E226" s="29">
        <v>10</v>
      </c>
      <c r="F226" s="42" t="s">
        <v>289</v>
      </c>
      <c r="G226" s="35" t="str">
        <f>IF(F226&gt;20,"error01",IF(F226&gt;10,10,IF(F226&lt;10.001,F226*1,"Error")))</f>
        <v>error01</v>
      </c>
      <c r="H226" s="82"/>
      <c r="I226" s="99"/>
      <c r="J226" s="140" t="s">
        <v>373</v>
      </c>
    </row>
    <row r="227" spans="1:12" x14ac:dyDescent="0.25">
      <c r="A227" s="25"/>
      <c r="B227" s="30"/>
      <c r="C227" s="200" t="s">
        <v>217</v>
      </c>
      <c r="D227" s="201"/>
      <c r="E227" s="29"/>
      <c r="F227" s="5"/>
      <c r="G227" s="3"/>
      <c r="H227" s="65"/>
      <c r="I227" s="99"/>
      <c r="J227" s="64"/>
    </row>
    <row r="228" spans="1:12" x14ac:dyDescent="0.25">
      <c r="A228" s="52"/>
      <c r="B228" s="198" t="s">
        <v>218</v>
      </c>
      <c r="C228" s="198"/>
      <c r="D228" s="199"/>
      <c r="E228" s="38">
        <v>50</v>
      </c>
      <c r="F228" s="14"/>
      <c r="G228" s="38" t="e">
        <f>G215+G220+G222+G224+G226</f>
        <v>#VALUE!</v>
      </c>
      <c r="H228" s="85"/>
      <c r="I228" s="100"/>
      <c r="J228" s="106"/>
    </row>
    <row r="229" spans="1:12" x14ac:dyDescent="0.25">
      <c r="A229" s="25" t="s">
        <v>74</v>
      </c>
      <c r="B229" s="189" t="s">
        <v>219</v>
      </c>
      <c r="C229" s="189"/>
      <c r="D229" s="190"/>
      <c r="E229" s="29"/>
      <c r="F229" s="9"/>
      <c r="G229" s="3"/>
      <c r="H229" s="65"/>
      <c r="I229" s="99"/>
      <c r="J229" s="133"/>
    </row>
    <row r="230" spans="1:12" ht="51" customHeight="1" x14ac:dyDescent="0.25">
      <c r="A230" s="25"/>
      <c r="B230" s="30" t="s">
        <v>7</v>
      </c>
      <c r="C230" s="192" t="s">
        <v>220</v>
      </c>
      <c r="D230" s="193"/>
      <c r="E230" s="26">
        <v>30</v>
      </c>
      <c r="F230" s="42" t="s">
        <v>242</v>
      </c>
      <c r="G230" s="35" t="str">
        <f>IF(F230="b",0,IF(F230="a",G231,"Error"))</f>
        <v>Error</v>
      </c>
      <c r="H230" s="82"/>
      <c r="I230" s="99" t="s">
        <v>346</v>
      </c>
      <c r="J230" s="97" t="s">
        <v>347</v>
      </c>
      <c r="L230" s="63">
        <v>31</v>
      </c>
    </row>
    <row r="231" spans="1:12" ht="90" x14ac:dyDescent="0.25">
      <c r="A231" s="25"/>
      <c r="B231" s="30"/>
      <c r="C231" s="65" t="s">
        <v>11</v>
      </c>
      <c r="D231" s="3" t="s">
        <v>221</v>
      </c>
      <c r="E231" s="26"/>
      <c r="F231" s="42" t="s">
        <v>290</v>
      </c>
      <c r="G231" s="35" t="str">
        <f>IF(F231&gt;6.1,"error01",IF(F231&lt;6.001,F231*5,"Error"))</f>
        <v>error01</v>
      </c>
      <c r="H231" s="82"/>
      <c r="I231" s="101"/>
      <c r="J231" s="64"/>
    </row>
    <row r="232" spans="1:12" x14ac:dyDescent="0.25">
      <c r="A232" s="25"/>
      <c r="B232" s="30"/>
      <c r="C232" s="44" t="s">
        <v>13</v>
      </c>
      <c r="D232" s="3" t="s">
        <v>222</v>
      </c>
      <c r="E232" s="26"/>
      <c r="F232" s="4"/>
      <c r="G232" s="27"/>
      <c r="H232" s="66"/>
      <c r="I232" s="99"/>
      <c r="J232" s="64"/>
    </row>
    <row r="233" spans="1:12" x14ac:dyDescent="0.25">
      <c r="A233" s="25"/>
      <c r="B233" s="30"/>
      <c r="C233" s="200" t="s">
        <v>223</v>
      </c>
      <c r="D233" s="201"/>
      <c r="E233" s="26"/>
      <c r="F233" s="4"/>
      <c r="G233" s="27"/>
      <c r="H233" s="66"/>
      <c r="I233" s="99"/>
      <c r="J233" s="64"/>
    </row>
    <row r="234" spans="1:12" ht="75" x14ac:dyDescent="0.25">
      <c r="A234" s="25"/>
      <c r="B234" s="30" t="s">
        <v>18</v>
      </c>
      <c r="C234" s="200" t="s">
        <v>224</v>
      </c>
      <c r="D234" s="201"/>
      <c r="E234" s="29">
        <v>10</v>
      </c>
      <c r="F234" s="42" t="s">
        <v>291</v>
      </c>
      <c r="G234" s="35" t="str">
        <f>IF(F234&gt;20,"error01",IF(F234&gt;10,10,IF(F234&lt;10.001,F234*1,"Error")))</f>
        <v>error01</v>
      </c>
      <c r="H234" s="82"/>
      <c r="I234" s="99"/>
      <c r="J234" s="140" t="s">
        <v>371</v>
      </c>
    </row>
    <row r="235" spans="1:12" x14ac:dyDescent="0.25">
      <c r="A235" s="25"/>
      <c r="B235" s="30"/>
      <c r="C235" s="200" t="s">
        <v>225</v>
      </c>
      <c r="D235" s="201"/>
      <c r="E235" s="29"/>
      <c r="F235" s="9"/>
      <c r="G235" s="3"/>
      <c r="H235" s="65"/>
      <c r="I235" s="99"/>
      <c r="J235" s="97"/>
    </row>
    <row r="236" spans="1:12" x14ac:dyDescent="0.25">
      <c r="A236" s="25"/>
      <c r="B236" s="30" t="s">
        <v>51</v>
      </c>
      <c r="C236" s="200" t="s">
        <v>226</v>
      </c>
      <c r="D236" s="201"/>
      <c r="E236" s="29"/>
      <c r="F236" s="9"/>
      <c r="G236" s="3"/>
      <c r="H236" s="65"/>
      <c r="I236" s="99"/>
      <c r="J236" s="95" t="s">
        <v>347</v>
      </c>
    </row>
    <row r="237" spans="1:12" x14ac:dyDescent="0.25">
      <c r="A237" s="25"/>
      <c r="B237" s="30"/>
      <c r="C237" s="30" t="s">
        <v>11</v>
      </c>
      <c r="D237" s="3" t="s">
        <v>227</v>
      </c>
      <c r="E237" s="29">
        <v>5</v>
      </c>
      <c r="F237" s="46" t="s">
        <v>254</v>
      </c>
      <c r="G237" s="35" t="str">
        <f>IF(F237="ada",5,IF(F237="tidak",0,"Error"))</f>
        <v>Error</v>
      </c>
      <c r="H237" s="82"/>
      <c r="I237" s="99"/>
      <c r="J237" s="95"/>
    </row>
    <row r="238" spans="1:12" x14ac:dyDescent="0.25">
      <c r="A238" s="25"/>
      <c r="B238" s="30"/>
      <c r="C238" s="30" t="s">
        <v>13</v>
      </c>
      <c r="D238" s="3" t="s">
        <v>228</v>
      </c>
      <c r="E238" s="29">
        <v>5</v>
      </c>
      <c r="F238" s="46" t="s">
        <v>254</v>
      </c>
      <c r="G238" s="35" t="str">
        <f t="shared" ref="G238:G240" si="1">IF(F238="ada",5,IF(F238="tidak",0,"Error"))</f>
        <v>Error</v>
      </c>
      <c r="H238" s="82"/>
      <c r="I238" s="99"/>
      <c r="J238" s="64"/>
    </row>
    <row r="239" spans="1:12" x14ac:dyDescent="0.25">
      <c r="A239" s="25"/>
      <c r="B239" s="30"/>
      <c r="C239" s="30" t="s">
        <v>15</v>
      </c>
      <c r="D239" s="3" t="s">
        <v>229</v>
      </c>
      <c r="E239" s="29">
        <v>5</v>
      </c>
      <c r="F239" s="46" t="s">
        <v>254</v>
      </c>
      <c r="G239" s="35" t="str">
        <f t="shared" si="1"/>
        <v>Error</v>
      </c>
      <c r="H239" s="82"/>
      <c r="I239" s="99"/>
      <c r="J239" s="64"/>
    </row>
    <row r="240" spans="1:12" x14ac:dyDescent="0.25">
      <c r="A240" s="25"/>
      <c r="B240" s="30"/>
      <c r="C240" s="30" t="s">
        <v>26</v>
      </c>
      <c r="D240" s="3" t="s">
        <v>230</v>
      </c>
      <c r="E240" s="29">
        <v>5</v>
      </c>
      <c r="F240" s="46" t="s">
        <v>254</v>
      </c>
      <c r="G240" s="35" t="str">
        <f t="shared" si="1"/>
        <v>Error</v>
      </c>
      <c r="H240" s="82"/>
      <c r="I240" s="99"/>
      <c r="J240" s="64"/>
    </row>
    <row r="241" spans="1:12" x14ac:dyDescent="0.25">
      <c r="A241" s="25"/>
      <c r="B241" s="192" t="s">
        <v>231</v>
      </c>
      <c r="C241" s="192"/>
      <c r="D241" s="193"/>
      <c r="E241" s="29">
        <v>20</v>
      </c>
      <c r="F241" s="9"/>
      <c r="G241" s="29">
        <f>SUM(G237:G240)</f>
        <v>0</v>
      </c>
      <c r="H241" s="84"/>
      <c r="I241" s="99"/>
      <c r="J241" s="64"/>
    </row>
    <row r="242" spans="1:12" x14ac:dyDescent="0.25">
      <c r="A242" s="52"/>
      <c r="B242" s="198" t="s">
        <v>266</v>
      </c>
      <c r="C242" s="198"/>
      <c r="D242" s="199"/>
      <c r="E242" s="38">
        <v>60</v>
      </c>
      <c r="F242" s="14"/>
      <c r="G242" s="38" t="e">
        <f>G230+G234+G241</f>
        <v>#VALUE!</v>
      </c>
      <c r="H242" s="85"/>
      <c r="I242" s="100"/>
      <c r="J242" s="106"/>
    </row>
    <row r="243" spans="1:12" x14ac:dyDescent="0.25">
      <c r="A243" s="25" t="s">
        <v>87</v>
      </c>
      <c r="B243" s="189" t="s">
        <v>232</v>
      </c>
      <c r="C243" s="189"/>
      <c r="D243" s="190"/>
      <c r="E243" s="29"/>
      <c r="F243" s="9"/>
      <c r="G243" s="3"/>
      <c r="H243" s="65"/>
      <c r="I243" s="99"/>
      <c r="J243" s="64"/>
    </row>
    <row r="244" spans="1:12" x14ac:dyDescent="0.25">
      <c r="A244" s="25"/>
      <c r="B244" s="189" t="s">
        <v>233</v>
      </c>
      <c r="C244" s="189"/>
      <c r="D244" s="190"/>
      <c r="E244" s="29"/>
      <c r="F244" s="9"/>
      <c r="G244" s="3"/>
      <c r="H244" s="65"/>
      <c r="I244" s="99"/>
      <c r="J244" s="64"/>
    </row>
    <row r="245" spans="1:12" ht="75" x14ac:dyDescent="0.25">
      <c r="A245" s="25" t="s">
        <v>89</v>
      </c>
      <c r="B245" s="192" t="s">
        <v>234</v>
      </c>
      <c r="C245" s="192"/>
      <c r="D245" s="193"/>
      <c r="E245" s="29">
        <v>10</v>
      </c>
      <c r="F245" s="41" t="s">
        <v>292</v>
      </c>
      <c r="G245" s="35" t="str">
        <f>IF(F245&gt;50,"error01",IF(F245&gt;5,10,IF(F245&lt;5.001,F245*2,"Error")))</f>
        <v>error01</v>
      </c>
      <c r="H245" s="82"/>
      <c r="I245" s="99" t="s">
        <v>323</v>
      </c>
      <c r="J245" s="64" t="s">
        <v>370</v>
      </c>
      <c r="L245" s="63">
        <v>32</v>
      </c>
    </row>
    <row r="246" spans="1:12" ht="90" x14ac:dyDescent="0.25">
      <c r="A246" s="25" t="s">
        <v>235</v>
      </c>
      <c r="B246" s="192" t="s">
        <v>297</v>
      </c>
      <c r="C246" s="192"/>
      <c r="D246" s="193"/>
      <c r="E246" s="29">
        <v>20</v>
      </c>
      <c r="F246" s="41" t="s">
        <v>293</v>
      </c>
      <c r="G246" s="35" t="str">
        <f>IF(F246&gt;20,"error01",IF(F246&gt;2,20,IF(F246&lt;2.001,F246*10,"Error")))</f>
        <v>error01</v>
      </c>
      <c r="H246" s="82"/>
      <c r="I246" s="101"/>
      <c r="J246" s="110" t="s">
        <v>369</v>
      </c>
    </row>
    <row r="247" spans="1:12" ht="48" customHeight="1" x14ac:dyDescent="0.25">
      <c r="A247" s="25" t="s">
        <v>236</v>
      </c>
      <c r="B247" s="192" t="s">
        <v>255</v>
      </c>
      <c r="C247" s="192"/>
      <c r="D247" s="193"/>
      <c r="E247" s="28">
        <v>20</v>
      </c>
      <c r="F247" s="41"/>
      <c r="G247" s="35" t="e">
        <f>IF((G249+G248)&gt;20,20,IF((G273+G272)&lt;20.1, (G248+G249),"Error"))</f>
        <v>#VALUE!</v>
      </c>
      <c r="H247" s="82"/>
      <c r="I247" s="99" t="s">
        <v>356</v>
      </c>
      <c r="J247" s="98" t="s">
        <v>369</v>
      </c>
    </row>
    <row r="248" spans="1:12" ht="90" x14ac:dyDescent="0.25">
      <c r="A248" s="25"/>
      <c r="B248" s="30"/>
      <c r="C248" s="30" t="s">
        <v>11</v>
      </c>
      <c r="D248" s="3" t="s">
        <v>256</v>
      </c>
      <c r="E248" s="28"/>
      <c r="F248" s="41" t="s">
        <v>294</v>
      </c>
      <c r="G248" s="35" t="str">
        <f>IF(F248&gt;50,"error01",IF(F248&gt;5,20,IF(F248&lt;5.001,F248*4,"Error")))</f>
        <v>error01</v>
      </c>
      <c r="H248" s="82"/>
      <c r="I248" s="99"/>
      <c r="J248" s="98"/>
    </row>
    <row r="249" spans="1:12" ht="90" x14ac:dyDescent="0.25">
      <c r="A249" s="25"/>
      <c r="B249" s="30"/>
      <c r="C249" s="30" t="s">
        <v>13</v>
      </c>
      <c r="D249" s="3" t="s">
        <v>257</v>
      </c>
      <c r="E249" s="28"/>
      <c r="F249" s="41" t="s">
        <v>295</v>
      </c>
      <c r="G249" s="35" t="str">
        <f>IF(F249&gt;30,"error01",IF(F249&gt;2,20,IF(F249&lt;2.001,F249*10,"Error")))</f>
        <v>error01</v>
      </c>
      <c r="H249" s="82"/>
      <c r="I249" s="99"/>
      <c r="J249" s="64"/>
    </row>
    <row r="250" spans="1:12" ht="90" x14ac:dyDescent="0.25">
      <c r="A250" s="25" t="s">
        <v>237</v>
      </c>
      <c r="B250" s="192" t="s">
        <v>238</v>
      </c>
      <c r="C250" s="192"/>
      <c r="D250" s="193"/>
      <c r="E250" s="29">
        <v>60</v>
      </c>
      <c r="F250" s="41" t="s">
        <v>296</v>
      </c>
      <c r="G250" s="35" t="str">
        <f>IF(F250&gt;20,"error01",IF(F250&gt;3,60,IF(F250&lt;3.001,F250*20,"Error")))</f>
        <v>error01</v>
      </c>
      <c r="H250" s="82"/>
      <c r="I250" s="99" t="s">
        <v>356</v>
      </c>
      <c r="J250" s="98" t="s">
        <v>369</v>
      </c>
    </row>
    <row r="251" spans="1:12" x14ac:dyDescent="0.25">
      <c r="A251" s="37"/>
      <c r="B251" s="198" t="s">
        <v>239</v>
      </c>
      <c r="C251" s="198"/>
      <c r="D251" s="199"/>
      <c r="E251" s="38">
        <v>110</v>
      </c>
      <c r="F251" s="14"/>
      <c r="G251" s="38" t="e">
        <f>G245+G246+G247+G250</f>
        <v>#VALUE!</v>
      </c>
      <c r="H251" s="85"/>
      <c r="I251" s="100"/>
      <c r="J251" s="106"/>
    </row>
    <row r="252" spans="1:12" ht="18.75" x14ac:dyDescent="0.25">
      <c r="A252" s="2"/>
      <c r="B252" s="224" t="s">
        <v>320</v>
      </c>
      <c r="C252" s="225"/>
      <c r="D252" s="225"/>
      <c r="E252" s="60">
        <v>300</v>
      </c>
      <c r="F252" s="61"/>
      <c r="G252" s="60" t="e">
        <f>G203+G212+G228+G242+G251</f>
        <v>#VALUE!</v>
      </c>
      <c r="H252" s="89"/>
      <c r="I252" s="69"/>
      <c r="J252" s="145"/>
    </row>
    <row r="253" spans="1:12" ht="18.75" x14ac:dyDescent="0.25">
      <c r="A253" s="2"/>
      <c r="B253" s="224" t="s">
        <v>321</v>
      </c>
      <c r="C253" s="225"/>
      <c r="D253" s="225"/>
      <c r="E253" s="60">
        <v>1000</v>
      </c>
      <c r="F253" s="61"/>
      <c r="G253" s="60" t="e">
        <f>G198+G252</f>
        <v>#VALUE!</v>
      </c>
      <c r="H253" s="89"/>
      <c r="I253" s="69"/>
      <c r="J253" s="145"/>
    </row>
    <row r="256" spans="1:12" x14ac:dyDescent="0.25">
      <c r="I256" s="112" t="s">
        <v>358</v>
      </c>
    </row>
    <row r="257" spans="9:9" x14ac:dyDescent="0.25">
      <c r="I257" s="112" t="s">
        <v>359</v>
      </c>
    </row>
    <row r="258" spans="9:9" x14ac:dyDescent="0.25">
      <c r="I258" s="112"/>
    </row>
    <row r="259" spans="9:9" x14ac:dyDescent="0.25">
      <c r="I259" s="112"/>
    </row>
    <row r="260" spans="9:9" x14ac:dyDescent="0.25">
      <c r="I260" s="112"/>
    </row>
    <row r="261" spans="9:9" x14ac:dyDescent="0.25">
      <c r="I261" s="112" t="s">
        <v>360</v>
      </c>
    </row>
    <row r="262" spans="9:9" x14ac:dyDescent="0.25">
      <c r="I262" s="112" t="s">
        <v>361</v>
      </c>
    </row>
    <row r="263" spans="9:9" x14ac:dyDescent="0.25">
      <c r="I263" s="112"/>
    </row>
  </sheetData>
  <mergeCells count="187">
    <mergeCell ref="I151:I153"/>
    <mergeCell ref="I177:I181"/>
    <mergeCell ref="I204:I206"/>
    <mergeCell ref="I208:I209"/>
    <mergeCell ref="A8:A9"/>
    <mergeCell ref="B8:D9"/>
    <mergeCell ref="E8:E9"/>
    <mergeCell ref="F8:F9"/>
    <mergeCell ref="I84:I88"/>
    <mergeCell ref="I94:I100"/>
    <mergeCell ref="I107:I112"/>
    <mergeCell ref="C13:D13"/>
    <mergeCell ref="E13:E15"/>
    <mergeCell ref="C14:D14"/>
    <mergeCell ref="C15:D15"/>
    <mergeCell ref="B16:D16"/>
    <mergeCell ref="C47:D47"/>
    <mergeCell ref="C59:D59"/>
    <mergeCell ref="B60:D60"/>
    <mergeCell ref="C50:D50"/>
    <mergeCell ref="C51:D51"/>
    <mergeCell ref="E52:E54"/>
    <mergeCell ref="C55:D55"/>
    <mergeCell ref="C56:D56"/>
    <mergeCell ref="J8:J9"/>
    <mergeCell ref="B10:D10"/>
    <mergeCell ref="B11:D11"/>
    <mergeCell ref="B12:D12"/>
    <mergeCell ref="C31:D31"/>
    <mergeCell ref="B33:D33"/>
    <mergeCell ref="C34:D34"/>
    <mergeCell ref="C45:D45"/>
    <mergeCell ref="B46:D46"/>
    <mergeCell ref="B17:D17"/>
    <mergeCell ref="B18:D18"/>
    <mergeCell ref="B19:D19"/>
    <mergeCell ref="C20:D20"/>
    <mergeCell ref="E57:E58"/>
    <mergeCell ref="B67:D67"/>
    <mergeCell ref="C68:D68"/>
    <mergeCell ref="B69:D69"/>
    <mergeCell ref="C70:D70"/>
    <mergeCell ref="B71:D71"/>
    <mergeCell ref="C72:D72"/>
    <mergeCell ref="B61:D61"/>
    <mergeCell ref="B62:D62"/>
    <mergeCell ref="B63:D63"/>
    <mergeCell ref="C64:D64"/>
    <mergeCell ref="B65:D65"/>
    <mergeCell ref="C66:D66"/>
    <mergeCell ref="C76:D76"/>
    <mergeCell ref="C77:D77"/>
    <mergeCell ref="C78:D78"/>
    <mergeCell ref="C79:D79"/>
    <mergeCell ref="C80:D80"/>
    <mergeCell ref="C81:D81"/>
    <mergeCell ref="B73:D73"/>
    <mergeCell ref="B74:D74"/>
    <mergeCell ref="B75:D75"/>
    <mergeCell ref="C88:D88"/>
    <mergeCell ref="C89:D89"/>
    <mergeCell ref="C90:D90"/>
    <mergeCell ref="C82:D82"/>
    <mergeCell ref="C83:D83"/>
    <mergeCell ref="C84:D84"/>
    <mergeCell ref="C85:D85"/>
    <mergeCell ref="C86:D86"/>
    <mergeCell ref="C87:D87"/>
    <mergeCell ref="C96:D96"/>
    <mergeCell ref="C97:D97"/>
    <mergeCell ref="C98:D98"/>
    <mergeCell ref="C99:D99"/>
    <mergeCell ref="C100:D100"/>
    <mergeCell ref="C101:D101"/>
    <mergeCell ref="B91:D91"/>
    <mergeCell ref="B92:D92"/>
    <mergeCell ref="B93:D93"/>
    <mergeCell ref="C94:D94"/>
    <mergeCell ref="C95:D95"/>
    <mergeCell ref="B105:D105"/>
    <mergeCell ref="B106:D106"/>
    <mergeCell ref="C107:D107"/>
    <mergeCell ref="E108:E110"/>
    <mergeCell ref="C111:D111"/>
    <mergeCell ref="C112:D112"/>
    <mergeCell ref="C102:D102"/>
    <mergeCell ref="C103:D103"/>
    <mergeCell ref="B104:D104"/>
    <mergeCell ref="B116:D116"/>
    <mergeCell ref="C117:D117"/>
    <mergeCell ref="C121:D121"/>
    <mergeCell ref="B122:D122"/>
    <mergeCell ref="C113:D113"/>
    <mergeCell ref="B114:D114"/>
    <mergeCell ref="B115:D115"/>
    <mergeCell ref="C134:D134"/>
    <mergeCell ref="B135:D135"/>
    <mergeCell ref="B136:D136"/>
    <mergeCell ref="B123:D123"/>
    <mergeCell ref="B124:D124"/>
    <mergeCell ref="B125:D125"/>
    <mergeCell ref="C126:D126"/>
    <mergeCell ref="C130:D130"/>
    <mergeCell ref="C131:D131"/>
    <mergeCell ref="B144:D144"/>
    <mergeCell ref="B145:D145"/>
    <mergeCell ref="B146:D146"/>
    <mergeCell ref="B137:D137"/>
    <mergeCell ref="C138:D138"/>
    <mergeCell ref="C141:D141"/>
    <mergeCell ref="C142:D142"/>
    <mergeCell ref="C143:D143"/>
    <mergeCell ref="C157:D157"/>
    <mergeCell ref="B160:D160"/>
    <mergeCell ref="B161:D161"/>
    <mergeCell ref="C162:D162"/>
    <mergeCell ref="C147:D147"/>
    <mergeCell ref="C150:D150"/>
    <mergeCell ref="B151:D151"/>
    <mergeCell ref="C152:D152"/>
    <mergeCell ref="C155:D155"/>
    <mergeCell ref="B156:D156"/>
    <mergeCell ref="C173:D173"/>
    <mergeCell ref="B174:D174"/>
    <mergeCell ref="B198:D198"/>
    <mergeCell ref="B200:D200"/>
    <mergeCell ref="C201:D201"/>
    <mergeCell ref="C202:D202"/>
    <mergeCell ref="C192:D192"/>
    <mergeCell ref="C196:D196"/>
    <mergeCell ref="B197:D197"/>
    <mergeCell ref="B175:D175"/>
    <mergeCell ref="B163:D163"/>
    <mergeCell ref="B164:D164"/>
    <mergeCell ref="B165:D165"/>
    <mergeCell ref="C166:D166"/>
    <mergeCell ref="B189:D189"/>
    <mergeCell ref="B190:D190"/>
    <mergeCell ref="B191:D191"/>
    <mergeCell ref="B176:D176"/>
    <mergeCell ref="C177:D177"/>
    <mergeCell ref="C181:D181"/>
    <mergeCell ref="C182:D182"/>
    <mergeCell ref="E215:E218"/>
    <mergeCell ref="C219:D219"/>
    <mergeCell ref="C220:D220"/>
    <mergeCell ref="B209:D209"/>
    <mergeCell ref="B212:D212"/>
    <mergeCell ref="C227:D227"/>
    <mergeCell ref="B203:D203"/>
    <mergeCell ref="C204:D204"/>
    <mergeCell ref="C205:D205"/>
    <mergeCell ref="B208:D208"/>
    <mergeCell ref="C236:D236"/>
    <mergeCell ref="B228:D228"/>
    <mergeCell ref="C221:D221"/>
    <mergeCell ref="C222:D222"/>
    <mergeCell ref="C223:D223"/>
    <mergeCell ref="C224:D224"/>
    <mergeCell ref="C225:D225"/>
    <mergeCell ref="C226:D226"/>
    <mergeCell ref="B213:D213"/>
    <mergeCell ref="C214:D214"/>
    <mergeCell ref="I192:I196"/>
    <mergeCell ref="I35:I40"/>
    <mergeCell ref="B253:D253"/>
    <mergeCell ref="H8:I9"/>
    <mergeCell ref="I11:I12"/>
    <mergeCell ref="C32:D32"/>
    <mergeCell ref="G8:G9"/>
    <mergeCell ref="B251:D251"/>
    <mergeCell ref="B252:D252"/>
    <mergeCell ref="B243:D243"/>
    <mergeCell ref="B244:D244"/>
    <mergeCell ref="B245:D245"/>
    <mergeCell ref="B246:D246"/>
    <mergeCell ref="B247:D247"/>
    <mergeCell ref="B250:D250"/>
    <mergeCell ref="I214:I219"/>
    <mergeCell ref="I220:I222"/>
    <mergeCell ref="B241:D241"/>
    <mergeCell ref="B242:D242"/>
    <mergeCell ref="B229:D229"/>
    <mergeCell ref="C230:D230"/>
    <mergeCell ref="C233:D233"/>
    <mergeCell ref="C234:D234"/>
    <mergeCell ref="C235:D235"/>
  </mergeCells>
  <printOptions horizontalCentered="1"/>
  <pageMargins left="0.31496062992125984" right="0.9055118110236221" top="0.55118110236220474" bottom="0.35433070866141736" header="0.31496062992125984" footer="0.31496062992125984"/>
  <pageSetup paperSize="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TotalTime>1108</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CBAN UPP-Lampsur</vt:lpstr>
      <vt:lpstr>CBAN UPP</vt:lpstr>
      <vt:lpstr>'CBAN UPP-Lampsur'!Print_Titles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Pelayanan Publik</dc:creator>
  <cp:lastModifiedBy>user</cp:lastModifiedBy>
  <cp:revision>148</cp:revision>
  <cp:lastPrinted>2013-07-14T23:34:27Z</cp:lastPrinted>
  <dcterms:created xsi:type="dcterms:W3CDTF">2012-06-15T06:59:27Z</dcterms:created>
  <dcterms:modified xsi:type="dcterms:W3CDTF">2013-07-15T01:10:01Z</dcterms:modified>
</cp:coreProperties>
</file>